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kr\Desktop\EC Parish Council\Meetings 2025\November 2025\"/>
    </mc:Choice>
  </mc:AlternateContent>
  <xr:revisionPtr revIDLastSave="0" documentId="8_{CCE8B6C9-7A12-44C9-B17C-54CABF38F408}" xr6:coauthVersionLast="47" xr6:coauthVersionMax="47" xr10:uidLastSave="{00000000-0000-0000-0000-000000000000}"/>
  <bookViews>
    <workbookView xWindow="-108" yWindow="-108" windowWidth="23256" windowHeight="12456" xr2:uid="{61B3F46C-B94A-44A2-8ECE-6740575A26E4}"/>
  </bookViews>
  <sheets>
    <sheet name="Summary" sheetId="36" r:id="rId1"/>
    <sheet name="April - June '25" sheetId="32" r:id="rId2"/>
    <sheet name="July - Sept '25" sheetId="1" r:id="rId3"/>
    <sheet name="Oct - Dec '25" sheetId="33" r:id="rId4"/>
    <sheet name="Jan - March '26" sheetId="34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36" l="1"/>
  <c r="G23" i="36"/>
  <c r="K23" i="36" s="1"/>
  <c r="L23" i="36" s="1"/>
  <c r="K24" i="36"/>
  <c r="L24" i="36" s="1"/>
  <c r="G10" i="36"/>
  <c r="AF22" i="1"/>
  <c r="AF23" i="1"/>
  <c r="AF24" i="1"/>
  <c r="AF25" i="1"/>
  <c r="AF26" i="1"/>
  <c r="AD22" i="1"/>
  <c r="AD23" i="1"/>
  <c r="AD24" i="1"/>
  <c r="AD25" i="1"/>
  <c r="AD26" i="1"/>
  <c r="Q27" i="1"/>
  <c r="P27" i="1"/>
  <c r="L6" i="36"/>
  <c r="L7" i="36"/>
  <c r="L4" i="36"/>
  <c r="L15" i="36"/>
  <c r="L17" i="36"/>
  <c r="L19" i="36"/>
  <c r="L20" i="36"/>
  <c r="L21" i="36"/>
  <c r="L22" i="36"/>
  <c r="L10" i="36"/>
  <c r="K11" i="36"/>
  <c r="L11" i="36" s="1"/>
  <c r="K12" i="36"/>
  <c r="L12" i="36" s="1"/>
  <c r="K13" i="36"/>
  <c r="L13" i="36" s="1"/>
  <c r="K14" i="36"/>
  <c r="L14" i="36" s="1"/>
  <c r="K15" i="36"/>
  <c r="K16" i="36"/>
  <c r="L16" i="36" s="1"/>
  <c r="K17" i="36"/>
  <c r="K18" i="36"/>
  <c r="L18" i="36" s="1"/>
  <c r="K19" i="36"/>
  <c r="K20" i="36"/>
  <c r="K21" i="36"/>
  <c r="K22" i="36"/>
  <c r="K10" i="36"/>
  <c r="K5" i="36"/>
  <c r="L5" i="36" s="1"/>
  <c r="K6" i="36"/>
  <c r="K7" i="36"/>
  <c r="K4" i="36"/>
  <c r="F12" i="36"/>
  <c r="R31" i="32"/>
  <c r="H5" i="34" l="1"/>
  <c r="H5" i="33"/>
  <c r="H5" i="1"/>
  <c r="H5" i="32"/>
  <c r="AD7" i="1"/>
  <c r="AA5" i="34"/>
  <c r="Z5" i="34"/>
  <c r="Y5" i="34"/>
  <c r="X5" i="34"/>
  <c r="W5" i="34"/>
  <c r="V5" i="34"/>
  <c r="U5" i="34"/>
  <c r="T5" i="34"/>
  <c r="S5" i="34"/>
  <c r="AA5" i="33"/>
  <c r="Z5" i="33"/>
  <c r="Y5" i="33"/>
  <c r="X5" i="33"/>
  <c r="W5" i="33"/>
  <c r="V5" i="33"/>
  <c r="U5" i="33"/>
  <c r="T5" i="33"/>
  <c r="S5" i="33"/>
  <c r="AA5" i="1"/>
  <c r="Z5" i="1"/>
  <c r="Y5" i="1"/>
  <c r="X5" i="1"/>
  <c r="W5" i="1"/>
  <c r="V5" i="1"/>
  <c r="U5" i="1"/>
  <c r="T5" i="1"/>
  <c r="S5" i="1"/>
  <c r="AA5" i="32"/>
  <c r="Z5" i="32"/>
  <c r="Y5" i="32"/>
  <c r="X5" i="32"/>
  <c r="W5" i="32"/>
  <c r="V5" i="32"/>
  <c r="U5" i="32"/>
  <c r="T5" i="32"/>
  <c r="I8" i="36" l="1"/>
  <c r="AD18" i="34"/>
  <c r="H25" i="36"/>
  <c r="E5" i="34"/>
  <c r="D5" i="34"/>
  <c r="S5" i="32"/>
  <c r="AC21" i="32"/>
  <c r="AD19" i="1"/>
  <c r="AD8" i="1"/>
  <c r="AD9" i="1"/>
  <c r="AD10" i="1"/>
  <c r="AD11" i="1"/>
  <c r="AD12" i="1"/>
  <c r="AD13" i="1"/>
  <c r="AD14" i="1"/>
  <c r="AD15" i="1"/>
  <c r="AD16" i="1"/>
  <c r="AD17" i="1"/>
  <c r="AD18" i="1"/>
  <c r="G8" i="36"/>
  <c r="F8" i="36"/>
  <c r="D8" i="36"/>
  <c r="G25" i="36"/>
  <c r="I25" i="36"/>
  <c r="H8" i="36"/>
  <c r="AD6" i="32"/>
  <c r="W21" i="32"/>
  <c r="F25" i="36"/>
  <c r="D25" i="36"/>
  <c r="J25" i="36" l="1"/>
  <c r="K25" i="36" s="1"/>
  <c r="L25" i="36" s="1"/>
  <c r="J8" i="36"/>
  <c r="K8" i="36" s="1"/>
  <c r="L8" i="36" s="1"/>
  <c r="E28" i="32"/>
  <c r="E34" i="1" s="1"/>
  <c r="E30" i="33" s="1"/>
  <c r="E30" i="34" s="1"/>
  <c r="P21" i="32"/>
  <c r="D22" i="32" s="1"/>
  <c r="J27" i="36" l="1"/>
  <c r="P23" i="32"/>
  <c r="E30" i="32" s="1"/>
  <c r="P31" i="34"/>
  <c r="AF12" i="34"/>
  <c r="AD12" i="34"/>
  <c r="U32" i="32"/>
  <c r="U35" i="33"/>
  <c r="AF22" i="33"/>
  <c r="AD22" i="33"/>
  <c r="AG12" i="34" l="1"/>
  <c r="AG22" i="33"/>
  <c r="AD21" i="33" l="1"/>
  <c r="AD20" i="33"/>
  <c r="AD19" i="33"/>
  <c r="AD18" i="33"/>
  <c r="AD17" i="33"/>
  <c r="AD16" i="33"/>
  <c r="AD15" i="33"/>
  <c r="AD14" i="33"/>
  <c r="AD13" i="33"/>
  <c r="AD12" i="33"/>
  <c r="AD11" i="33"/>
  <c r="AD10" i="33"/>
  <c r="AD9" i="33"/>
  <c r="AD8" i="33"/>
  <c r="U35" i="34"/>
  <c r="P32" i="34" s="1"/>
  <c r="P33" i="34" s="1"/>
  <c r="P32" i="33"/>
  <c r="U39" i="1"/>
  <c r="Q23" i="34" l="1"/>
  <c r="E24" i="34" s="1"/>
  <c r="AF22" i="34"/>
  <c r="AF21" i="34"/>
  <c r="AF20" i="34"/>
  <c r="AF19" i="34"/>
  <c r="AF18" i="34"/>
  <c r="AF17" i="34"/>
  <c r="AF16" i="34"/>
  <c r="AF15" i="34"/>
  <c r="AF14" i="34"/>
  <c r="AF13" i="34"/>
  <c r="AF11" i="34"/>
  <c r="AF10" i="34"/>
  <c r="AF9" i="34"/>
  <c r="AF8" i="34"/>
  <c r="AF7" i="34"/>
  <c r="Q23" i="33"/>
  <c r="AF21" i="33"/>
  <c r="AF20" i="33"/>
  <c r="AF19" i="33"/>
  <c r="AF18" i="33"/>
  <c r="AF17" i="33"/>
  <c r="AF16" i="33"/>
  <c r="AF15" i="33"/>
  <c r="AF14" i="33"/>
  <c r="AF13" i="33"/>
  <c r="AF12" i="33"/>
  <c r="AF11" i="33"/>
  <c r="AF10" i="33"/>
  <c r="AF9" i="33"/>
  <c r="AF8" i="33"/>
  <c r="AF7" i="33"/>
  <c r="E28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20" i="32"/>
  <c r="AF19" i="32"/>
  <c r="AF18" i="32"/>
  <c r="AF17" i="32"/>
  <c r="AF16" i="32"/>
  <c r="AF15" i="32"/>
  <c r="AF14" i="32"/>
  <c r="AF13" i="32"/>
  <c r="AF12" i="32"/>
  <c r="AF11" i="32"/>
  <c r="AF10" i="32"/>
  <c r="AF9" i="32"/>
  <c r="AF8" i="32"/>
  <c r="AF7" i="32"/>
  <c r="AD7" i="32"/>
  <c r="AB21" i="32"/>
  <c r="AA21" i="32"/>
  <c r="Z21" i="32"/>
  <c r="Y21" i="32"/>
  <c r="X21" i="32"/>
  <c r="V21" i="32"/>
  <c r="U21" i="32"/>
  <c r="T21" i="32"/>
  <c r="S21" i="32"/>
  <c r="R21" i="32"/>
  <c r="Q21" i="32"/>
  <c r="E22" i="32" s="1"/>
  <c r="P6" i="1"/>
  <c r="K21" i="32"/>
  <c r="J21" i="32"/>
  <c r="I21" i="32"/>
  <c r="H21" i="32"/>
  <c r="G21" i="32"/>
  <c r="F21" i="32"/>
  <c r="E21" i="32"/>
  <c r="AF27" i="1" l="1"/>
  <c r="K23" i="32"/>
  <c r="E29" i="32" s="1"/>
  <c r="E31" i="32" s="1"/>
  <c r="Q6" i="1"/>
  <c r="Q29" i="1" s="1"/>
  <c r="Q6" i="33" s="1"/>
  <c r="AF23" i="34"/>
  <c r="AF21" i="32"/>
  <c r="AF23" i="33"/>
  <c r="E23" i="32"/>
  <c r="E6" i="1" s="1"/>
  <c r="E27" i="1" s="1"/>
  <c r="E29" i="1" s="1"/>
  <c r="E6" i="33" s="1"/>
  <c r="E23" i="33" s="1"/>
  <c r="E24" i="33"/>
  <c r="AG7" i="32"/>
  <c r="Q25" i="33" l="1"/>
  <c r="Q6" i="34" s="1"/>
  <c r="Q25" i="34" s="1"/>
  <c r="E25" i="33"/>
  <c r="AD19" i="32"/>
  <c r="AG19" i="32" s="1"/>
  <c r="AD18" i="32"/>
  <c r="AG18" i="32" s="1"/>
  <c r="AC27" i="1"/>
  <c r="AB27" i="1"/>
  <c r="AA27" i="1"/>
  <c r="Z27" i="1"/>
  <c r="Y27" i="1"/>
  <c r="X27" i="1"/>
  <c r="W27" i="1"/>
  <c r="V27" i="1"/>
  <c r="U27" i="1"/>
  <c r="T27" i="1"/>
  <c r="S27" i="1"/>
  <c r="R27" i="1"/>
  <c r="P29" i="1"/>
  <c r="E36" i="1" s="1"/>
  <c r="AD14" i="32"/>
  <c r="AG14" i="32" s="1"/>
  <c r="AD13" i="32"/>
  <c r="AG13" i="32" s="1"/>
  <c r="AD12" i="32"/>
  <c r="AG12" i="32" s="1"/>
  <c r="AG7" i="1"/>
  <c r="E6" i="34" l="1"/>
  <c r="E23" i="34" s="1"/>
  <c r="E25" i="34" s="1"/>
  <c r="P31" i="33"/>
  <c r="P33" i="33" s="1"/>
  <c r="P35" i="1"/>
  <c r="P37" i="1" s="1"/>
  <c r="P29" i="32"/>
  <c r="P31" i="32" s="1"/>
  <c r="AC23" i="34"/>
  <c r="AB23" i="34"/>
  <c r="AA23" i="34"/>
  <c r="Z23" i="34"/>
  <c r="Y23" i="34"/>
  <c r="X23" i="34"/>
  <c r="W23" i="34"/>
  <c r="V23" i="34"/>
  <c r="U23" i="34"/>
  <c r="T23" i="34"/>
  <c r="S23" i="34"/>
  <c r="R23" i="34"/>
  <c r="P23" i="34"/>
  <c r="D24" i="34" s="1"/>
  <c r="AD22" i="34"/>
  <c r="AG22" i="34" s="1"/>
  <c r="AD21" i="34"/>
  <c r="AG21" i="34" s="1"/>
  <c r="AD20" i="34"/>
  <c r="AG20" i="34" s="1"/>
  <c r="AD19" i="34"/>
  <c r="AG19" i="34" s="1"/>
  <c r="AG18" i="34"/>
  <c r="AD17" i="34"/>
  <c r="AG17" i="34" s="1"/>
  <c r="AD16" i="34"/>
  <c r="AG16" i="34" s="1"/>
  <c r="AD15" i="34"/>
  <c r="AG15" i="34" s="1"/>
  <c r="AD14" i="34"/>
  <c r="AG14" i="34" s="1"/>
  <c r="AD13" i="34"/>
  <c r="AG13" i="34" s="1"/>
  <c r="AD11" i="34"/>
  <c r="AG11" i="34" s="1"/>
  <c r="AD10" i="34"/>
  <c r="AG10" i="34" s="1"/>
  <c r="AD9" i="34"/>
  <c r="AG9" i="34" s="1"/>
  <c r="AD8" i="34"/>
  <c r="AG8" i="34" s="1"/>
  <c r="AD7" i="34"/>
  <c r="AG7" i="34" s="1"/>
  <c r="AC23" i="33"/>
  <c r="AB23" i="33"/>
  <c r="AA23" i="33"/>
  <c r="Z23" i="33"/>
  <c r="Y23" i="33"/>
  <c r="X23" i="33"/>
  <c r="W23" i="33"/>
  <c r="V23" i="33"/>
  <c r="U23" i="33"/>
  <c r="T23" i="33"/>
  <c r="S23" i="33"/>
  <c r="R23" i="33"/>
  <c r="P23" i="33"/>
  <c r="D24" i="33" s="1"/>
  <c r="AG21" i="33"/>
  <c r="AG20" i="33"/>
  <c r="AG19" i="33"/>
  <c r="AG18" i="33"/>
  <c r="AG17" i="33"/>
  <c r="AG16" i="33"/>
  <c r="AG15" i="33"/>
  <c r="AG14" i="33"/>
  <c r="AG13" i="33"/>
  <c r="AG12" i="33"/>
  <c r="AG11" i="33"/>
  <c r="AG10" i="33"/>
  <c r="AG9" i="33"/>
  <c r="AG8" i="33"/>
  <c r="AD7" i="33"/>
  <c r="AG7" i="33" s="1"/>
  <c r="AC6" i="1"/>
  <c r="AB6" i="1"/>
  <c r="AA6" i="1"/>
  <c r="Z6" i="1"/>
  <c r="Y6" i="1"/>
  <c r="X6" i="1"/>
  <c r="W6" i="1"/>
  <c r="V6" i="1"/>
  <c r="U6" i="1"/>
  <c r="T6" i="1"/>
  <c r="S6" i="1"/>
  <c r="R6" i="1"/>
  <c r="K6" i="1"/>
  <c r="K27" i="1" s="1"/>
  <c r="K6" i="33" s="1"/>
  <c r="K23" i="33" s="1"/>
  <c r="K6" i="34" s="1"/>
  <c r="K23" i="34" s="1"/>
  <c r="J6" i="1"/>
  <c r="J27" i="1" s="1"/>
  <c r="J6" i="33" s="1"/>
  <c r="J23" i="33" s="1"/>
  <c r="J6" i="34" s="1"/>
  <c r="J23" i="34" s="1"/>
  <c r="I6" i="1"/>
  <c r="I27" i="1" s="1"/>
  <c r="I6" i="33" s="1"/>
  <c r="I23" i="33" s="1"/>
  <c r="I6" i="34" s="1"/>
  <c r="I23" i="34" s="1"/>
  <c r="H6" i="1"/>
  <c r="H27" i="1" s="1"/>
  <c r="H6" i="33" s="1"/>
  <c r="H23" i="33" s="1"/>
  <c r="H6" i="34" s="1"/>
  <c r="H23" i="34" s="1"/>
  <c r="G6" i="1"/>
  <c r="G27" i="1" s="1"/>
  <c r="G6" i="33" s="1"/>
  <c r="G23" i="33" s="1"/>
  <c r="G6" i="34" s="1"/>
  <c r="G23" i="34" s="1"/>
  <c r="F6" i="1"/>
  <c r="F27" i="1" s="1"/>
  <c r="F6" i="33" s="1"/>
  <c r="F23" i="33" s="1"/>
  <c r="F6" i="34" s="1"/>
  <c r="F23" i="34" s="1"/>
  <c r="AD20" i="32"/>
  <c r="AG20" i="32" s="1"/>
  <c r="AD17" i="32"/>
  <c r="AG17" i="32" s="1"/>
  <c r="AD16" i="32"/>
  <c r="AG16" i="32" s="1"/>
  <c r="AD15" i="32"/>
  <c r="AG15" i="32" s="1"/>
  <c r="AD11" i="32"/>
  <c r="AG11" i="32" s="1"/>
  <c r="AD10" i="32"/>
  <c r="AG10" i="32" s="1"/>
  <c r="AD9" i="32"/>
  <c r="AG9" i="32" s="1"/>
  <c r="AD8" i="32"/>
  <c r="AD21" i="32" l="1"/>
  <c r="AF6" i="1" s="1"/>
  <c r="AF29" i="1" s="1"/>
  <c r="AF6" i="33" s="1"/>
  <c r="AF25" i="33" s="1"/>
  <c r="AG23" i="34"/>
  <c r="AG23" i="33"/>
  <c r="AG8" i="32"/>
  <c r="AG21" i="32" s="1"/>
  <c r="AD6" i="1"/>
  <c r="AD23" i="33"/>
  <c r="K25" i="33"/>
  <c r="E31" i="33" s="1"/>
  <c r="AD23" i="34"/>
  <c r="K25" i="34"/>
  <c r="E31" i="34" s="1"/>
  <c r="D21" i="32"/>
  <c r="D23" i="32" s="1"/>
  <c r="AB29" i="1"/>
  <c r="AA29" i="1"/>
  <c r="Z29" i="1"/>
  <c r="Y29" i="1"/>
  <c r="AC29" i="1"/>
  <c r="X29" i="1"/>
  <c r="W29" i="1"/>
  <c r="V29" i="1"/>
  <c r="U29" i="1"/>
  <c r="T29" i="1"/>
  <c r="S29" i="1"/>
  <c r="D6" i="1" l="1"/>
  <c r="E25" i="32"/>
  <c r="Z6" i="33"/>
  <c r="Y6" i="33"/>
  <c r="AA6" i="33"/>
  <c r="T6" i="33"/>
  <c r="S6" i="33"/>
  <c r="U6" i="33"/>
  <c r="AB6" i="33"/>
  <c r="V6" i="33"/>
  <c r="P6" i="33"/>
  <c r="X6" i="33"/>
  <c r="W6" i="33"/>
  <c r="AC6" i="33"/>
  <c r="AB25" i="33" l="1"/>
  <c r="AB6" i="34" s="1"/>
  <c r="X25" i="33"/>
  <c r="X6" i="34" s="1"/>
  <c r="AA25" i="33"/>
  <c r="AA6" i="34" s="1"/>
  <c r="T25" i="33"/>
  <c r="T6" i="34" s="1"/>
  <c r="W25" i="33"/>
  <c r="W6" i="34" s="1"/>
  <c r="P25" i="33"/>
  <c r="E32" i="33" s="1"/>
  <c r="V25" i="33"/>
  <c r="V6" i="34" s="1"/>
  <c r="U25" i="33"/>
  <c r="U6" i="34" s="1"/>
  <c r="Y25" i="33"/>
  <c r="Y6" i="34" s="1"/>
  <c r="AC25" i="33"/>
  <c r="AC6" i="34" s="1"/>
  <c r="S25" i="33"/>
  <c r="S6" i="34" s="1"/>
  <c r="Z25" i="33"/>
  <c r="Z6" i="34" s="1"/>
  <c r="D27" i="1"/>
  <c r="AD20" i="1"/>
  <c r="AG20" i="1" s="1"/>
  <c r="AG19" i="1"/>
  <c r="AG18" i="1"/>
  <c r="AG17" i="1"/>
  <c r="AG16" i="1"/>
  <c r="AG13" i="1"/>
  <c r="AG12" i="1"/>
  <c r="AG11" i="1"/>
  <c r="AG9" i="1"/>
  <c r="AG10" i="1"/>
  <c r="AG8" i="1"/>
  <c r="AD21" i="1"/>
  <c r="AG21" i="1" s="1"/>
  <c r="AG15" i="1"/>
  <c r="AG14" i="1"/>
  <c r="R29" i="1"/>
  <c r="P6" i="34" l="1"/>
  <c r="P25" i="34" s="1"/>
  <c r="Y25" i="34"/>
  <c r="U25" i="34"/>
  <c r="AB25" i="34"/>
  <c r="X25" i="34"/>
  <c r="V25" i="34"/>
  <c r="Z25" i="34"/>
  <c r="W25" i="34"/>
  <c r="T25" i="34"/>
  <c r="S25" i="34"/>
  <c r="AC25" i="34"/>
  <c r="AA25" i="34"/>
  <c r="AG27" i="1"/>
  <c r="R6" i="33"/>
  <c r="AD27" i="1"/>
  <c r="AD29" i="1" s="1"/>
  <c r="D28" i="1"/>
  <c r="D29" i="1" s="1"/>
  <c r="K29" i="1"/>
  <c r="E35" i="1" s="1"/>
  <c r="E37" i="1" s="1"/>
  <c r="R37" i="1" s="1"/>
  <c r="D6" i="33" l="1"/>
  <c r="D23" i="33" s="1"/>
  <c r="D25" i="33" s="1"/>
  <c r="E27" i="33" s="1"/>
  <c r="E31" i="1"/>
  <c r="AD6" i="33"/>
  <c r="R25" i="33"/>
  <c r="R6" i="34" s="1"/>
  <c r="D6" i="34" l="1"/>
  <c r="D23" i="34" s="1"/>
  <c r="D25" i="34" s="1"/>
  <c r="R25" i="34"/>
  <c r="AD25" i="33"/>
  <c r="E33" i="33" l="1"/>
  <c r="R33" i="33" s="1"/>
  <c r="AD6" i="34"/>
  <c r="AD25" i="34" s="1"/>
  <c r="E32" i="34" s="1"/>
  <c r="E33" i="34" s="1"/>
  <c r="R33" i="34" s="1"/>
  <c r="E27" i="34"/>
</calcChain>
</file>

<file path=xl/sharedStrings.xml><?xml version="1.0" encoding="utf-8"?>
<sst xmlns="http://schemas.openxmlformats.org/spreadsheetml/2006/main" count="340" uniqueCount="155">
  <si>
    <t>Date</t>
  </si>
  <si>
    <t>PIS ref</t>
  </si>
  <si>
    <t>Payee</t>
  </si>
  <si>
    <t>Chq no</t>
  </si>
  <si>
    <t>VAT</t>
  </si>
  <si>
    <t>O/balance</t>
  </si>
  <si>
    <t>Balance c/fwd</t>
  </si>
  <si>
    <t>Combined  balance</t>
  </si>
  <si>
    <t>Less: uncleared chqs</t>
  </si>
  <si>
    <t>Diff</t>
  </si>
  <si>
    <t>Receipts</t>
  </si>
  <si>
    <t>Payments</t>
  </si>
  <si>
    <t>Precept</t>
  </si>
  <si>
    <t>Bank 
interest</t>
  </si>
  <si>
    <t>Misc</t>
  </si>
  <si>
    <t>Enter bank statement balance here</t>
  </si>
  <si>
    <t>Total value of uncleared cheques at quarter end</t>
  </si>
  <si>
    <t>Total payments in quarter</t>
  </si>
  <si>
    <t>Total receipts</t>
  </si>
  <si>
    <t>Plus: receipts in year to date</t>
  </si>
  <si>
    <t>Less Payments in year to date</t>
  </si>
  <si>
    <t>A</t>
  </si>
  <si>
    <t>B</t>
  </si>
  <si>
    <t>C</t>
  </si>
  <si>
    <t>D</t>
  </si>
  <si>
    <t>E</t>
  </si>
  <si>
    <t xml:space="preserve">Detail needs to be entered in these cells </t>
  </si>
  <si>
    <t>Total payments in month</t>
  </si>
  <si>
    <t>Total payments</t>
  </si>
  <si>
    <t>Less: payments in month</t>
  </si>
  <si>
    <t>Englishcombe Parish Council</t>
  </si>
  <si>
    <t>O/balance / Cumulative rects b/f</t>
  </si>
  <si>
    <t>Cumuulative payts b/fw</t>
  </si>
  <si>
    <t>Clerk's salary</t>
  </si>
  <si>
    <t>Insurance</t>
  </si>
  <si>
    <t>Cumulative payments for year</t>
  </si>
  <si>
    <t>Check total</t>
  </si>
  <si>
    <t>Column
AG - AE</t>
  </si>
  <si>
    <t>List uncleared Chq nos. &amp; values below</t>
  </si>
  <si>
    <t>Cumuulative payts b/fwd</t>
  </si>
  <si>
    <t>Payt ref. no.</t>
  </si>
  <si>
    <t>Chq / Ref no</t>
  </si>
  <si>
    <t>Column
AG - AD</t>
  </si>
  <si>
    <t>Should equal C &amp; D</t>
  </si>
  <si>
    <t xml:space="preserve">= A + B </t>
  </si>
  <si>
    <t>Should equal  C &amp; D</t>
  </si>
  <si>
    <t>= A + B</t>
  </si>
  <si>
    <t>Should equal   C &amp; D</t>
  </si>
  <si>
    <t>Should be Nil</t>
  </si>
  <si>
    <t>Should equal  C &amp;D</t>
  </si>
  <si>
    <t>LYE AR</t>
  </si>
  <si>
    <t>ICO</t>
  </si>
  <si>
    <t>DR</t>
  </si>
  <si>
    <t>SO</t>
  </si>
  <si>
    <t>Budget Code</t>
  </si>
  <si>
    <t>Item</t>
  </si>
  <si>
    <t>Interest Income</t>
  </si>
  <si>
    <t>Other Income</t>
  </si>
  <si>
    <t>Lane Cleaning</t>
  </si>
  <si>
    <t>Room Rent</t>
  </si>
  <si>
    <t>Expenses</t>
  </si>
  <si>
    <t>Audit</t>
  </si>
  <si>
    <t>Bank Charges</t>
  </si>
  <si>
    <t>Bulbs for Village</t>
  </si>
  <si>
    <t>Infrastructure Repairs</t>
  </si>
  <si>
    <t xml:space="preserve">Legal Fees </t>
  </si>
  <si>
    <t>Land Rent</t>
  </si>
  <si>
    <t>Website Fees</t>
  </si>
  <si>
    <t>Q1</t>
  </si>
  <si>
    <t>Q2</t>
  </si>
  <si>
    <t>Q3</t>
  </si>
  <si>
    <t>Q4</t>
  </si>
  <si>
    <t>Total Payments</t>
  </si>
  <si>
    <t>Total Reciepts</t>
  </si>
  <si>
    <t>VAT Paid</t>
  </si>
  <si>
    <t>YE Total</t>
  </si>
  <si>
    <t>VAT Reclaim</t>
  </si>
  <si>
    <t>Created by Jack Turner for Englishcombe Parish Council</t>
  </si>
  <si>
    <t>BANES</t>
  </si>
  <si>
    <t>Unity Trust</t>
  </si>
  <si>
    <t>Unity Trust Bank</t>
  </si>
  <si>
    <t>HMRC</t>
  </si>
  <si>
    <t>NETT YTD</t>
  </si>
  <si>
    <t>2025/2026 BUDGET</t>
  </si>
  <si>
    <t>Unity Trust A/C</t>
  </si>
  <si>
    <t>Bank rec at 30 6 25</t>
  </si>
  <si>
    <t>Balance as at 1st April 2025</t>
  </si>
  <si>
    <t>Balance as at 30th June 2025</t>
  </si>
  <si>
    <t>Cashbook 2025-26</t>
  </si>
  <si>
    <t>Balance as at 30th Sept 2025</t>
  </si>
  <si>
    <t>Bank rec at 30 9 25</t>
  </si>
  <si>
    <t>Balance as at 31st Dec 2025</t>
  </si>
  <si>
    <t>Bank rec at 31 12 25</t>
  </si>
  <si>
    <t>Balance as at 31st March 2026</t>
  </si>
  <si>
    <t>Bank rec at 31 3 26</t>
  </si>
  <si>
    <t>ALCA Subsciption</t>
  </si>
  <si>
    <t>Auditing Solutions LTD</t>
  </si>
  <si>
    <t>David Rushgrove</t>
  </si>
  <si>
    <t>Jack Turner</t>
  </si>
  <si>
    <t>05-25-001</t>
  </si>
  <si>
    <t>05-25-002</t>
  </si>
  <si>
    <t>05-25-003</t>
  </si>
  <si>
    <t>Locum Clerk Fees</t>
  </si>
  <si>
    <t>Clerk's Salary</t>
  </si>
  <si>
    <t>RECONCILED</t>
  </si>
  <si>
    <t>Variance to Annual Budget</t>
  </si>
  <si>
    <t>Comments</t>
  </si>
  <si>
    <t>Description</t>
  </si>
  <si>
    <t>VAT Return Q4 - 24/25</t>
  </si>
  <si>
    <t>Precept Payment</t>
  </si>
  <si>
    <t>Litter Picking Contract</t>
  </si>
  <si>
    <t>Annual fee.</t>
  </si>
  <si>
    <t>Bank charge.</t>
  </si>
  <si>
    <t>Annual internal audit.</t>
  </si>
  <si>
    <t>Tree work.</t>
  </si>
  <si>
    <t>Locum Clerk services April - June.</t>
  </si>
  <si>
    <t xml:space="preserve">Description </t>
  </si>
  <si>
    <t>J Turner</t>
  </si>
  <si>
    <t>Locum Clerk Fee.</t>
  </si>
  <si>
    <t>ALCA</t>
  </si>
  <si>
    <t>Councillor Training.</t>
  </si>
  <si>
    <t>Vision ICT</t>
  </si>
  <si>
    <t>Zurich</t>
  </si>
  <si>
    <t>AR LYE</t>
  </si>
  <si>
    <t>07-25-006</t>
  </si>
  <si>
    <t>07-25-002</t>
  </si>
  <si>
    <t>07-25-004</t>
  </si>
  <si>
    <t>07-25-001</t>
  </si>
  <si>
    <t>07-25-003</t>
  </si>
  <si>
    <t>07-25-007</t>
  </si>
  <si>
    <t>07-25-005</t>
  </si>
  <si>
    <t>07-25-008</t>
  </si>
  <si>
    <t>08-25-001</t>
  </si>
  <si>
    <t>Councillor Emails Addresses.</t>
  </si>
  <si>
    <t>SSL Certificate for website.</t>
  </si>
  <si>
    <t>Insurance 2025-2026</t>
  </si>
  <si>
    <t>Annual Subscription</t>
  </si>
  <si>
    <t>Lane Clearing</t>
  </si>
  <si>
    <t>Clerk's Salary - July.</t>
  </si>
  <si>
    <t>Bank Charge.</t>
  </si>
  <si>
    <t>Clerk's Salary - August.</t>
  </si>
  <si>
    <t>09-25-001</t>
  </si>
  <si>
    <t>Clerks Salary - September.</t>
  </si>
  <si>
    <t>09-25-003</t>
  </si>
  <si>
    <t>Duchy of Cornwall.</t>
  </si>
  <si>
    <t>Orchard Paddock Rent.</t>
  </si>
  <si>
    <t>09-25-004</t>
  </si>
  <si>
    <t>Anne Corlett</t>
  </si>
  <si>
    <t>Parish Website Hosting.</t>
  </si>
  <si>
    <t>DD</t>
  </si>
  <si>
    <t>Grant</t>
  </si>
  <si>
    <t>10-25-001</t>
  </si>
  <si>
    <t>AR Lye</t>
  </si>
  <si>
    <t>Lane Clearing.</t>
  </si>
  <si>
    <t>Clerks Salary.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</si>
</sst>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#,##0_ ;\-#,##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ptos Display"/>
      <family val="2"/>
    </font>
    <font>
      <sz val="14"/>
      <color theme="1"/>
      <name val="Aptos Display"/>
      <family val="2"/>
    </font>
    <font>
      <sz val="14"/>
      <name val="Aptos Display"/>
      <family val="2"/>
    </font>
    <font>
      <sz val="14"/>
      <color indexed="8"/>
      <name val="Aptos Display"/>
      <family val="2"/>
    </font>
    <font>
      <b/>
      <sz val="14"/>
      <color rgb="FFFF0000"/>
      <name val="Aptos Display"/>
      <family val="2"/>
    </font>
    <font>
      <u val="double"/>
      <sz val="14"/>
      <color theme="1"/>
      <name val="Aptos Display"/>
      <family val="2"/>
    </font>
    <font>
      <b/>
      <sz val="14"/>
      <name val="Aptos Display"/>
      <family val="2"/>
    </font>
    <font>
      <b/>
      <i/>
      <sz val="14"/>
      <color rgb="FFFF0000"/>
      <name val="Aptos Display"/>
      <family val="2"/>
    </font>
    <font>
      <b/>
      <i/>
      <sz val="14"/>
      <color theme="1"/>
      <name val="Aptos Display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2060"/>
      <name val="Aptos Display"/>
      <family val="2"/>
    </font>
    <font>
      <sz val="14"/>
      <color rgb="FF002060"/>
      <name val="Aptos Display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thick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/>
      <right style="thick">
        <color auto="1"/>
      </right>
      <top style="double">
        <color auto="1"/>
      </top>
      <bottom style="thick">
        <color auto="1"/>
      </bottom>
      <diagonal/>
    </border>
    <border>
      <left/>
      <right style="double">
        <color auto="1"/>
      </right>
      <top style="double">
        <color auto="1"/>
      </top>
      <bottom style="thick">
        <color auto="1"/>
      </bottom>
      <diagonal/>
    </border>
    <border>
      <left style="double">
        <color auto="1"/>
      </left>
      <right style="dotted">
        <color auto="1"/>
      </right>
      <top style="thick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ck">
        <color auto="1"/>
      </top>
      <bottom style="medium">
        <color auto="1"/>
      </bottom>
      <diagonal/>
    </border>
    <border>
      <left style="dotted">
        <color auto="1"/>
      </left>
      <right style="double">
        <color auto="1"/>
      </right>
      <top style="thick">
        <color auto="1"/>
      </top>
      <bottom style="medium">
        <color auto="1"/>
      </bottom>
      <diagonal/>
    </border>
    <border>
      <left style="dotted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dotted">
        <color auto="1"/>
      </right>
      <top style="thick">
        <color auto="1"/>
      </top>
      <bottom style="medium">
        <color auto="1"/>
      </bottom>
      <diagonal/>
    </border>
    <border>
      <left style="double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auto="1"/>
      </right>
      <top style="dashed">
        <color indexed="64"/>
      </top>
      <bottom style="dashed">
        <color indexed="64"/>
      </bottom>
      <diagonal/>
    </border>
    <border>
      <left style="double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thick">
        <color auto="1"/>
      </right>
      <top style="medium">
        <color auto="1"/>
      </top>
      <bottom style="dashed">
        <color auto="1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auto="1"/>
      </left>
      <right/>
      <top style="thick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dotted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auto="1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thick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medium">
        <color auto="1"/>
      </top>
      <bottom style="dotted">
        <color auto="1"/>
      </bottom>
      <diagonal/>
    </border>
    <border>
      <left style="thick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medium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medium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thick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/>
      <top/>
      <bottom style="double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ck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dashed">
        <color auto="1"/>
      </left>
      <right/>
      <top style="medium">
        <color auto="1"/>
      </top>
      <bottom style="dashed">
        <color auto="1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medium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 style="thick">
        <color auto="1"/>
      </right>
      <top/>
      <bottom style="dashed">
        <color auto="1"/>
      </bottom>
      <diagonal/>
    </border>
    <border>
      <left style="thick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ck">
        <color auto="1"/>
      </left>
      <right style="dotted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dotted">
        <color auto="1"/>
      </right>
      <top style="dotted">
        <color auto="1"/>
      </top>
      <bottom/>
      <diagonal/>
    </border>
    <border>
      <left style="thick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 style="dashed">
        <color indexed="64"/>
      </right>
      <top/>
      <bottom style="double">
        <color indexed="64"/>
      </bottom>
      <diagonal/>
    </border>
    <border>
      <left/>
      <right/>
      <top style="dashed">
        <color indexed="64"/>
      </top>
      <bottom style="medium">
        <color auto="1"/>
      </bottom>
      <diagonal/>
    </border>
    <border>
      <left style="medium">
        <color auto="1"/>
      </left>
      <right style="dashed">
        <color indexed="64"/>
      </right>
      <top style="dashed">
        <color indexed="64"/>
      </top>
      <bottom style="medium">
        <color auto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auto="1"/>
      </bottom>
      <diagonal/>
    </border>
    <border>
      <left style="dashed">
        <color indexed="64"/>
      </left>
      <right/>
      <top style="dashed">
        <color indexed="64"/>
      </top>
      <bottom style="medium">
        <color auto="1"/>
      </bottom>
      <diagonal/>
    </border>
    <border>
      <left style="dashed">
        <color indexed="64"/>
      </left>
      <right style="thick">
        <color auto="1"/>
      </right>
      <top style="dashed">
        <color indexed="64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double">
        <color auto="1"/>
      </bottom>
      <diagonal/>
    </border>
    <border>
      <left/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medium">
        <color auto="1"/>
      </bottom>
      <diagonal/>
    </border>
    <border>
      <left style="thick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indexed="64"/>
      </top>
      <bottom style="dashed">
        <color indexed="64"/>
      </bottom>
      <diagonal/>
    </border>
    <border>
      <left style="medium">
        <color auto="1"/>
      </left>
      <right/>
      <top style="dashed">
        <color indexed="64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/>
      <right style="dashed">
        <color auto="1"/>
      </right>
      <top style="medium">
        <color auto="1"/>
      </top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/>
      <bottom style="dashed">
        <color auto="1"/>
      </bottom>
      <diagonal/>
    </border>
    <border>
      <left style="medium">
        <color auto="1"/>
      </left>
      <right/>
      <top style="dashed">
        <color indexed="64"/>
      </top>
      <bottom/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/>
      <right style="medium">
        <color auto="1"/>
      </right>
      <top style="dashed">
        <color indexed="64"/>
      </top>
      <bottom style="dashed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auto="1"/>
      </left>
      <right/>
      <top/>
      <bottom style="double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/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dashed">
        <color indexed="64"/>
      </right>
      <top/>
      <bottom/>
      <diagonal/>
    </border>
    <border>
      <left style="thick">
        <color auto="1"/>
      </left>
      <right style="dotted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dotted">
        <color auto="1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0">
    <xf numFmtId="0" fontId="0" fillId="0" borderId="0" xfId="0"/>
    <xf numFmtId="16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16" fontId="3" fillId="0" borderId="0" xfId="0" applyNumberFormat="1" applyFont="1"/>
    <xf numFmtId="165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/>
    <xf numFmtId="0" fontId="2" fillId="0" borderId="0" xfId="0" applyFont="1"/>
    <xf numFmtId="4" fontId="2" fillId="0" borderId="0" xfId="0" applyNumberFormat="1" applyFont="1"/>
    <xf numFmtId="165" fontId="2" fillId="0" borderId="0" xfId="0" applyNumberFormat="1" applyFont="1"/>
    <xf numFmtId="0" fontId="2" fillId="0" borderId="0" xfId="0" applyFont="1" applyAlignment="1">
      <alignment horizontal="center"/>
    </xf>
    <xf numFmtId="2" fontId="2" fillId="0" borderId="0" xfId="0" applyNumberFormat="1" applyFont="1"/>
    <xf numFmtId="16" fontId="2" fillId="0" borderId="4" xfId="0" applyNumberFormat="1" applyFont="1" applyBorder="1"/>
    <xf numFmtId="0" fontId="2" fillId="0" borderId="5" xfId="0" applyFont="1" applyBorder="1"/>
    <xf numFmtId="4" fontId="2" fillId="0" borderId="5" xfId="0" applyNumberFormat="1" applyFont="1" applyBorder="1"/>
    <xf numFmtId="4" fontId="2" fillId="0" borderId="6" xfId="0" applyNumberFormat="1" applyFont="1" applyBorder="1"/>
    <xf numFmtId="16" fontId="2" fillId="0" borderId="5" xfId="0" applyNumberFormat="1" applyFont="1" applyBorder="1"/>
    <xf numFmtId="165" fontId="2" fillId="0" borderId="5" xfId="0" applyNumberFormat="1" applyFont="1" applyBorder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/>
    <xf numFmtId="2" fontId="2" fillId="0" borderId="7" xfId="0" applyNumberFormat="1" applyFont="1" applyBorder="1"/>
    <xf numFmtId="16" fontId="2" fillId="0" borderId="8" xfId="0" applyNumberFormat="1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4" fontId="2" fillId="0" borderId="89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16" fontId="2" fillId="0" borderId="12" xfId="0" applyNumberFormat="1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4" fontId="2" fillId="0" borderId="49" xfId="0" applyNumberFormat="1" applyFont="1" applyBorder="1" applyAlignment="1">
      <alignment horizontal="center" vertical="center" wrapText="1"/>
    </xf>
    <xf numFmtId="2" fontId="2" fillId="0" borderId="64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" fontId="2" fillId="0" borderId="16" xfId="0" applyNumberFormat="1" applyFont="1" applyBorder="1"/>
    <xf numFmtId="16" fontId="2" fillId="0" borderId="17" xfId="0" applyNumberFormat="1" applyFont="1" applyBorder="1"/>
    <xf numFmtId="0" fontId="2" fillId="0" borderId="51" xfId="0" applyFont="1" applyBorder="1"/>
    <xf numFmtId="4" fontId="2" fillId="0" borderId="94" xfId="1" applyNumberFormat="1" applyFont="1" applyFill="1" applyBorder="1"/>
    <xf numFmtId="4" fontId="2" fillId="0" borderId="24" xfId="0" applyNumberFormat="1" applyFont="1" applyBorder="1"/>
    <xf numFmtId="4" fontId="2" fillId="0" borderId="17" xfId="0" applyNumberFormat="1" applyFont="1" applyBorder="1"/>
    <xf numFmtId="4" fontId="2" fillId="0" borderId="51" xfId="0" applyNumberFormat="1" applyFont="1" applyBorder="1"/>
    <xf numFmtId="4" fontId="2" fillId="0" borderId="18" xfId="0" applyNumberFormat="1" applyFont="1" applyBorder="1"/>
    <xf numFmtId="16" fontId="3" fillId="0" borderId="27" xfId="0" applyNumberFormat="1" applyFont="1" applyBorder="1"/>
    <xf numFmtId="1" fontId="3" fillId="0" borderId="28" xfId="0" applyNumberFormat="1" applyFont="1" applyBorder="1" applyAlignment="1">
      <alignment horizontal="center"/>
    </xf>
    <xf numFmtId="0" fontId="3" fillId="0" borderId="33" xfId="0" applyFont="1" applyBorder="1"/>
    <xf numFmtId="2" fontId="3" fillId="0" borderId="37" xfId="0" applyNumberFormat="1" applyFont="1" applyBorder="1"/>
    <xf numFmtId="2" fontId="2" fillId="0" borderId="27" xfId="0" applyNumberFormat="1" applyFont="1" applyBorder="1"/>
    <xf numFmtId="2" fontId="2" fillId="0" borderId="35" xfId="0" applyNumberFormat="1" applyFont="1" applyBorder="1"/>
    <xf numFmtId="2" fontId="3" fillId="0" borderId="35" xfId="0" applyNumberFormat="1" applyFont="1" applyBorder="1"/>
    <xf numFmtId="2" fontId="2" fillId="0" borderId="28" xfId="0" applyNumberFormat="1" applyFont="1" applyBorder="1"/>
    <xf numFmtId="2" fontId="2" fillId="0" borderId="29" xfId="0" applyNumberFormat="1" applyFont="1" applyBorder="1"/>
    <xf numFmtId="0" fontId="2" fillId="3" borderId="0" xfId="0" applyFont="1" applyFill="1"/>
    <xf numFmtId="16" fontId="3" fillId="0" borderId="54" xfId="0" applyNumberFormat="1" applyFont="1" applyBorder="1"/>
    <xf numFmtId="0" fontId="3" fillId="0" borderId="55" xfId="0" applyFont="1" applyBorder="1"/>
    <xf numFmtId="0" fontId="3" fillId="0" borderId="57" xfId="0" applyFont="1" applyBorder="1"/>
    <xf numFmtId="4" fontId="3" fillId="0" borderId="106" xfId="1" applyNumberFormat="1" applyFont="1" applyFill="1" applyBorder="1"/>
    <xf numFmtId="4" fontId="3" fillId="0" borderId="56" xfId="0" applyNumberFormat="1" applyFont="1" applyBorder="1"/>
    <xf numFmtId="4" fontId="3" fillId="0" borderId="55" xfId="0" applyNumberFormat="1" applyFont="1" applyBorder="1"/>
    <xf numFmtId="4" fontId="3" fillId="0" borderId="57" xfId="0" applyNumberFormat="1" applyFont="1" applyBorder="1"/>
    <xf numFmtId="4" fontId="3" fillId="0" borderId="58" xfId="0" applyNumberFormat="1" applyFont="1" applyBorder="1"/>
    <xf numFmtId="16" fontId="3" fillId="0" borderId="30" xfId="0" applyNumberFormat="1" applyFont="1" applyBorder="1"/>
    <xf numFmtId="165" fontId="3" fillId="0" borderId="36" xfId="0" applyNumberFormat="1" applyFont="1" applyBorder="1"/>
    <xf numFmtId="1" fontId="4" fillId="0" borderId="31" xfId="0" applyNumberFormat="1" applyFont="1" applyBorder="1" applyAlignment="1">
      <alignment horizontal="center"/>
    </xf>
    <xf numFmtId="0" fontId="4" fillId="0" borderId="34" xfId="0" applyFont="1" applyBorder="1"/>
    <xf numFmtId="2" fontId="4" fillId="0" borderId="38" xfId="0" applyNumberFormat="1" applyFont="1" applyBorder="1"/>
    <xf numFmtId="2" fontId="3" fillId="0" borderId="30" xfId="0" applyNumberFormat="1" applyFont="1" applyBorder="1"/>
    <xf numFmtId="2" fontId="3" fillId="0" borderId="36" xfId="0" applyNumberFormat="1" applyFont="1" applyBorder="1"/>
    <xf numFmtId="2" fontId="3" fillId="0" borderId="31" xfId="0" applyNumberFormat="1" applyFont="1" applyBorder="1"/>
    <xf numFmtId="2" fontId="3" fillId="0" borderId="32" xfId="0" applyNumberFormat="1" applyFont="1" applyBorder="1"/>
    <xf numFmtId="4" fontId="3" fillId="0" borderId="15" xfId="0" applyNumberFormat="1" applyFont="1" applyBorder="1"/>
    <xf numFmtId="165" fontId="4" fillId="0" borderId="62" xfId="0" applyNumberFormat="1" applyFont="1" applyBorder="1"/>
    <xf numFmtId="4" fontId="3" fillId="0" borderId="25" xfId="0" applyNumberFormat="1" applyFont="1" applyBorder="1"/>
    <xf numFmtId="4" fontId="3" fillId="0" borderId="14" xfId="0" applyNumberFormat="1" applyFont="1" applyBorder="1"/>
    <xf numFmtId="4" fontId="3" fillId="0" borderId="52" xfId="0" applyNumberFormat="1" applyFont="1" applyBorder="1"/>
    <xf numFmtId="16" fontId="3" fillId="0" borderId="13" xfId="0" applyNumberFormat="1" applyFont="1" applyBorder="1"/>
    <xf numFmtId="0" fontId="3" fillId="0" borderId="14" xfId="0" applyFont="1" applyBorder="1"/>
    <xf numFmtId="0" fontId="3" fillId="0" borderId="52" xfId="0" applyFont="1" applyBorder="1"/>
    <xf numFmtId="4" fontId="3" fillId="0" borderId="95" xfId="0" applyNumberFormat="1" applyFont="1" applyBorder="1"/>
    <xf numFmtId="165" fontId="4" fillId="0" borderId="36" xfId="0" applyNumberFormat="1" applyFont="1" applyBorder="1"/>
    <xf numFmtId="0" fontId="5" fillId="0" borderId="34" xfId="0" applyFont="1" applyBorder="1"/>
    <xf numFmtId="165" fontId="3" fillId="0" borderId="62" xfId="0" applyNumberFormat="1" applyFont="1" applyBorder="1"/>
    <xf numFmtId="4" fontId="3" fillId="0" borderId="107" xfId="0" applyNumberFormat="1" applyFont="1" applyBorder="1"/>
    <xf numFmtId="2" fontId="4" fillId="0" borderId="42" xfId="0" applyNumberFormat="1" applyFont="1" applyBorder="1"/>
    <xf numFmtId="2" fontId="3" fillId="0" borderId="65" xfId="0" applyNumberFormat="1" applyFont="1" applyBorder="1"/>
    <xf numFmtId="2" fontId="3" fillId="0" borderId="43" xfId="0" applyNumberFormat="1" applyFont="1" applyBorder="1"/>
    <xf numFmtId="2" fontId="6" fillId="0" borderId="43" xfId="0" applyNumberFormat="1" applyFont="1" applyBorder="1"/>
    <xf numFmtId="2" fontId="3" fillId="0" borderId="44" xfId="0" applyNumberFormat="1" applyFont="1" applyBorder="1"/>
    <xf numFmtId="4" fontId="3" fillId="0" borderId="96" xfId="0" applyNumberFormat="1" applyFont="1" applyBorder="1"/>
    <xf numFmtId="4" fontId="3" fillId="0" borderId="77" xfId="0" applyNumberFormat="1" applyFont="1" applyBorder="1"/>
    <xf numFmtId="4" fontId="3" fillId="0" borderId="78" xfId="0" applyNumberFormat="1" applyFont="1" applyBorder="1"/>
    <xf numFmtId="4" fontId="3" fillId="0" borderId="79" xfId="0" applyNumberFormat="1" applyFont="1" applyBorder="1"/>
    <xf numFmtId="4" fontId="3" fillId="0" borderId="80" xfId="0" applyNumberFormat="1" applyFont="1" applyBorder="1"/>
    <xf numFmtId="16" fontId="3" fillId="0" borderId="65" xfId="0" applyNumberFormat="1" applyFont="1" applyBorder="1"/>
    <xf numFmtId="165" fontId="3" fillId="0" borderId="43" xfId="0" applyNumberFormat="1" applyFont="1" applyBorder="1"/>
    <xf numFmtId="1" fontId="4" fillId="0" borderId="44" xfId="0" applyNumberFormat="1" applyFont="1" applyBorder="1" applyAlignment="1">
      <alignment horizontal="center"/>
    </xf>
    <xf numFmtId="0" fontId="4" fillId="0" borderId="121" xfId="0" applyFont="1" applyBorder="1"/>
    <xf numFmtId="2" fontId="4" fillId="0" borderId="84" xfId="0" applyNumberFormat="1" applyFont="1" applyBorder="1"/>
    <xf numFmtId="2" fontId="3" fillId="0" borderId="88" xfId="0" applyNumberFormat="1" applyFont="1" applyBorder="1"/>
    <xf numFmtId="2" fontId="3" fillId="0" borderId="85" xfId="0" applyNumberFormat="1" applyFont="1" applyBorder="1"/>
    <xf numFmtId="2" fontId="3" fillId="0" borderId="86" xfId="0" applyNumberFormat="1" applyFont="1" applyBorder="1"/>
    <xf numFmtId="2" fontId="3" fillId="0" borderId="87" xfId="0" applyNumberFormat="1" applyFont="1" applyBorder="1"/>
    <xf numFmtId="16" fontId="2" fillId="0" borderId="19" xfId="0" applyNumberFormat="1" applyFont="1" applyBorder="1"/>
    <xf numFmtId="0" fontId="2" fillId="0" borderId="20" xfId="0" applyFont="1" applyBorder="1"/>
    <xf numFmtId="0" fontId="2" fillId="0" borderId="53" xfId="0" applyFont="1" applyBorder="1"/>
    <xf numFmtId="4" fontId="2" fillId="0" borderId="97" xfId="0" applyNumberFormat="1" applyFont="1" applyBorder="1"/>
    <xf numFmtId="4" fontId="2" fillId="0" borderId="22" xfId="0" applyNumberFormat="1" applyFont="1" applyBorder="1"/>
    <xf numFmtId="4" fontId="2" fillId="0" borderId="75" xfId="0" applyNumberFormat="1" applyFont="1" applyBorder="1"/>
    <xf numFmtId="4" fontId="2" fillId="0" borderId="120" xfId="0" applyNumberFormat="1" applyFont="1" applyBorder="1"/>
    <xf numFmtId="16" fontId="2" fillId="0" borderId="122" xfId="0" applyNumberFormat="1" applyFont="1" applyBorder="1"/>
    <xf numFmtId="165" fontId="7" fillId="0" borderId="123" xfId="0" applyNumberFormat="1" applyFont="1" applyBorder="1"/>
    <xf numFmtId="1" fontId="3" fillId="0" borderId="124" xfId="0" applyNumberFormat="1" applyFont="1" applyBorder="1" applyAlignment="1">
      <alignment horizontal="center"/>
    </xf>
    <xf numFmtId="0" fontId="2" fillId="0" borderId="125" xfId="0" applyFont="1" applyBorder="1"/>
    <xf numFmtId="2" fontId="2" fillId="0" borderId="82" xfId="0" applyNumberFormat="1" applyFont="1" applyBorder="1"/>
    <xf numFmtId="2" fontId="2" fillId="0" borderId="81" xfId="0" applyNumberFormat="1" applyFont="1" applyBorder="1"/>
    <xf numFmtId="2" fontId="2" fillId="0" borderId="40" xfId="0" applyNumberFormat="1" applyFont="1" applyBorder="1"/>
    <xf numFmtId="2" fontId="2" fillId="0" borderId="39" xfId="0" applyNumberFormat="1" applyFont="1" applyBorder="1"/>
    <xf numFmtId="2" fontId="2" fillId="0" borderId="83" xfId="0" applyNumberFormat="1" applyFont="1" applyBorder="1"/>
    <xf numFmtId="2" fontId="2" fillId="0" borderId="47" xfId="0" applyNumberFormat="1" applyFont="1" applyBorder="1"/>
    <xf numFmtId="4" fontId="2" fillId="0" borderId="98" xfId="0" applyNumberFormat="1" applyFont="1" applyBorder="1"/>
    <xf numFmtId="4" fontId="2" fillId="0" borderId="115" xfId="0" applyNumberFormat="1" applyFont="1" applyBorder="1"/>
    <xf numFmtId="1" fontId="3" fillId="0" borderId="0" xfId="0" applyNumberFormat="1" applyFont="1" applyAlignment="1">
      <alignment horizontal="center"/>
    </xf>
    <xf numFmtId="4" fontId="2" fillId="0" borderId="99" xfId="0" applyNumberFormat="1" applyFont="1" applyBorder="1"/>
    <xf numFmtId="4" fontId="2" fillId="0" borderId="114" xfId="0" applyNumberFormat="1" applyFont="1" applyBorder="1"/>
    <xf numFmtId="4" fontId="6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right"/>
    </xf>
    <xf numFmtId="4" fontId="6" fillId="0" borderId="3" xfId="0" quotePrefix="1" applyNumberFormat="1" applyFont="1" applyBorder="1"/>
    <xf numFmtId="1" fontId="2" fillId="0" borderId="0" xfId="0" applyNumberFormat="1" applyFont="1"/>
    <xf numFmtId="4" fontId="6" fillId="0" borderId="0" xfId="0" quotePrefix="1" applyNumberFormat="1" applyFont="1"/>
    <xf numFmtId="1" fontId="3" fillId="0" borderId="0" xfId="0" applyNumberFormat="1" applyFont="1" applyAlignment="1">
      <alignment horizontal="left"/>
    </xf>
    <xf numFmtId="2" fontId="3" fillId="5" borderId="0" xfId="0" applyNumberFormat="1" applyFont="1" applyFill="1"/>
    <xf numFmtId="2" fontId="9" fillId="0" borderId="0" xfId="0" applyNumberFormat="1" applyFont="1"/>
    <xf numFmtId="2" fontId="2" fillId="4" borderId="0" xfId="0" applyNumberFormat="1" applyFont="1" applyFill="1"/>
    <xf numFmtId="2" fontId="3" fillId="4" borderId="0" xfId="0" applyNumberFormat="1" applyFont="1" applyFill="1"/>
    <xf numFmtId="4" fontId="3" fillId="0" borderId="0" xfId="0" applyNumberFormat="1" applyFont="1" applyAlignment="1">
      <alignment horizontal="left" vertical="center"/>
    </xf>
    <xf numFmtId="1" fontId="3" fillId="0" borderId="0" xfId="0" applyNumberFormat="1" applyFont="1"/>
    <xf numFmtId="164" fontId="3" fillId="0" borderId="0" xfId="0" applyNumberFormat="1" applyFont="1"/>
    <xf numFmtId="2" fontId="3" fillId="0" borderId="1" xfId="0" applyNumberFormat="1" applyFont="1" applyBorder="1"/>
    <xf numFmtId="2" fontId="9" fillId="4" borderId="0" xfId="0" applyNumberFormat="1" applyFont="1" applyFill="1"/>
    <xf numFmtId="2" fontId="10" fillId="4" borderId="0" xfId="0" applyNumberFormat="1" applyFont="1" applyFill="1"/>
    <xf numFmtId="2" fontId="10" fillId="0" borderId="0" xfId="0" applyNumberFormat="1" applyFont="1"/>
    <xf numFmtId="4" fontId="8" fillId="0" borderId="2" xfId="0" applyNumberFormat="1" applyFont="1" applyBorder="1" applyAlignment="1">
      <alignment horizontal="right"/>
    </xf>
    <xf numFmtId="4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/>
    </xf>
    <xf numFmtId="0" fontId="9" fillId="0" borderId="0" xfId="0" applyFont="1"/>
    <xf numFmtId="2" fontId="2" fillId="0" borderId="2" xfId="0" applyNumberFormat="1" applyFont="1" applyBorder="1"/>
    <xf numFmtId="2" fontId="10" fillId="0" borderId="0" xfId="0" applyNumberFormat="1" applyFont="1" applyAlignment="1">
      <alignment horizontal="right"/>
    </xf>
    <xf numFmtId="2" fontId="10" fillId="6" borderId="0" xfId="0" applyNumberFormat="1" applyFont="1" applyFill="1"/>
    <xf numFmtId="164" fontId="2" fillId="0" borderId="2" xfId="0" applyNumberFormat="1" applyFont="1" applyBorder="1"/>
    <xf numFmtId="4" fontId="9" fillId="0" borderId="0" xfId="0" applyNumberFormat="1" applyFont="1"/>
    <xf numFmtId="2" fontId="9" fillId="5" borderId="0" xfId="0" applyNumberFormat="1" applyFont="1" applyFill="1"/>
    <xf numFmtId="1" fontId="2" fillId="0" borderId="5" xfId="0" applyNumberFormat="1" applyFont="1" applyBorder="1"/>
    <xf numFmtId="1" fontId="2" fillId="0" borderId="12" xfId="0" applyNumberFormat="1" applyFont="1" applyBorder="1" applyAlignment="1">
      <alignment horizontal="center" vertical="center" wrapText="1"/>
    </xf>
    <xf numFmtId="16" fontId="2" fillId="0" borderId="27" xfId="0" applyNumberFormat="1" applyFont="1" applyBorder="1"/>
    <xf numFmtId="0" fontId="2" fillId="0" borderId="33" xfId="0" applyFont="1" applyBorder="1"/>
    <xf numFmtId="2" fontId="2" fillId="3" borderId="0" xfId="0" applyNumberFormat="1" applyFont="1" applyFill="1"/>
    <xf numFmtId="1" fontId="3" fillId="0" borderId="36" xfId="0" applyNumberFormat="1" applyFont="1" applyBorder="1"/>
    <xf numFmtId="2" fontId="4" fillId="0" borderId="91" xfId="0" applyNumberFormat="1" applyFont="1" applyBorder="1"/>
    <xf numFmtId="16" fontId="4" fillId="0" borderId="30" xfId="0" applyNumberFormat="1" applyFont="1" applyBorder="1"/>
    <xf numFmtId="1" fontId="4" fillId="0" borderId="62" xfId="0" applyNumberFormat="1" applyFont="1" applyBorder="1"/>
    <xf numFmtId="1" fontId="3" fillId="0" borderId="60" xfId="0" applyNumberFormat="1" applyFont="1" applyBorder="1" applyAlignment="1">
      <alignment horizontal="center"/>
    </xf>
    <xf numFmtId="0" fontId="3" fillId="0" borderId="61" xfId="0" applyFont="1" applyBorder="1"/>
    <xf numFmtId="2" fontId="3" fillId="0" borderId="92" xfId="0" applyNumberFormat="1" applyFont="1" applyBorder="1"/>
    <xf numFmtId="2" fontId="3" fillId="0" borderId="62" xfId="0" applyNumberFormat="1" applyFont="1" applyBorder="1"/>
    <xf numFmtId="1" fontId="4" fillId="0" borderId="36" xfId="0" applyNumberFormat="1" applyFont="1" applyBorder="1"/>
    <xf numFmtId="1" fontId="3" fillId="0" borderId="60" xfId="0" applyNumberFormat="1" applyFont="1" applyBorder="1" applyAlignment="1">
      <alignment horizontal="right"/>
    </xf>
    <xf numFmtId="1" fontId="4" fillId="0" borderId="34" xfId="0" applyNumberFormat="1" applyFont="1" applyBorder="1" applyAlignment="1">
      <alignment horizontal="left"/>
    </xf>
    <xf numFmtId="16" fontId="2" fillId="0" borderId="40" xfId="0" applyNumberFormat="1" applyFont="1" applyBorder="1"/>
    <xf numFmtId="1" fontId="2" fillId="0" borderId="82" xfId="0" applyNumberFormat="1" applyFont="1" applyBorder="1"/>
    <xf numFmtId="1" fontId="3" fillId="0" borderId="39" xfId="0" applyNumberFormat="1" applyFont="1" applyBorder="1" applyAlignment="1">
      <alignment horizontal="center"/>
    </xf>
    <xf numFmtId="0" fontId="2" fillId="0" borderId="41" xfId="0" applyFont="1" applyBorder="1"/>
    <xf numFmtId="2" fontId="2" fillId="0" borderId="93" xfId="0" applyNumberFormat="1" applyFont="1" applyBorder="1"/>
    <xf numFmtId="2" fontId="2" fillId="0" borderId="46" xfId="0" applyNumberFormat="1" applyFont="1" applyBorder="1"/>
    <xf numFmtId="4" fontId="2" fillId="0" borderId="113" xfId="0" applyNumberFormat="1" applyFont="1" applyBorder="1"/>
    <xf numFmtId="2" fontId="2" fillId="0" borderId="74" xfId="0" applyNumberFormat="1" applyFont="1" applyBorder="1"/>
    <xf numFmtId="4" fontId="8" fillId="0" borderId="0" xfId="0" applyNumberFormat="1" applyFont="1" applyAlignment="1">
      <alignment horizontal="center"/>
    </xf>
    <xf numFmtId="2" fontId="3" fillId="2" borderId="0" xfId="0" applyNumberFormat="1" applyFont="1" applyFill="1"/>
    <xf numFmtId="0" fontId="6" fillId="0" borderId="0" xfId="0" applyFont="1" applyAlignment="1">
      <alignment horizontal="center"/>
    </xf>
    <xf numFmtId="2" fontId="9" fillId="2" borderId="0" xfId="0" applyNumberFormat="1" applyFont="1" applyFill="1"/>
    <xf numFmtId="1" fontId="2" fillId="0" borderId="21" xfId="0" applyNumberFormat="1" applyFont="1" applyBorder="1" applyAlignment="1">
      <alignment horizontal="center" vertical="center" wrapText="1"/>
    </xf>
    <xf numFmtId="0" fontId="2" fillId="0" borderId="49" xfId="0" applyFont="1" applyBorder="1" applyAlignment="1">
      <alignment vertical="center" wrapText="1"/>
    </xf>
    <xf numFmtId="0" fontId="2" fillId="0" borderId="116" xfId="0" applyFont="1" applyBorder="1"/>
    <xf numFmtId="2" fontId="2" fillId="0" borderId="90" xfId="0" applyNumberFormat="1" applyFont="1" applyBorder="1"/>
    <xf numFmtId="1" fontId="3" fillId="0" borderId="36" xfId="0" applyNumberFormat="1" applyFont="1" applyBorder="1" applyAlignment="1">
      <alignment horizontal="right"/>
    </xf>
    <xf numFmtId="1" fontId="4" fillId="0" borderId="34" xfId="0" applyNumberFormat="1" applyFont="1" applyBorder="1" applyAlignment="1">
      <alignment horizontal="center"/>
    </xf>
    <xf numFmtId="0" fontId="4" fillId="0" borderId="63" xfId="0" applyFont="1" applyBorder="1"/>
    <xf numFmtId="1" fontId="4" fillId="0" borderId="31" xfId="0" applyNumberFormat="1" applyFont="1" applyBorder="1" applyAlignment="1">
      <alignment horizontal="right"/>
    </xf>
    <xf numFmtId="0" fontId="3" fillId="0" borderId="119" xfId="0" applyFont="1" applyBorder="1"/>
    <xf numFmtId="2" fontId="3" fillId="0" borderId="59" xfId="0" applyNumberFormat="1" applyFont="1" applyBorder="1"/>
    <xf numFmtId="0" fontId="3" fillId="0" borderId="117" xfId="0" applyFont="1" applyBorder="1"/>
    <xf numFmtId="0" fontId="3" fillId="0" borderId="22" xfId="0" applyFont="1" applyBorder="1"/>
    <xf numFmtId="1" fontId="3" fillId="0" borderId="62" xfId="0" applyNumberFormat="1" applyFont="1" applyBorder="1"/>
    <xf numFmtId="1" fontId="3" fillId="0" borderId="61" xfId="0" applyNumberFormat="1" applyFont="1" applyBorder="1" applyAlignment="1">
      <alignment horizontal="center"/>
    </xf>
    <xf numFmtId="1" fontId="3" fillId="0" borderId="41" xfId="0" applyNumberFormat="1" applyFont="1" applyBorder="1" applyAlignment="1">
      <alignment horizontal="center"/>
    </xf>
    <xf numFmtId="0" fontId="2" fillId="0" borderId="118" xfId="0" applyFont="1" applyBorder="1"/>
    <xf numFmtId="4" fontId="2" fillId="0" borderId="50" xfId="0" applyNumberFormat="1" applyFont="1" applyBorder="1"/>
    <xf numFmtId="4" fontId="2" fillId="0" borderId="48" xfId="0" applyNumberFormat="1" applyFont="1" applyBorder="1"/>
    <xf numFmtId="4" fontId="2" fillId="0" borderId="3" xfId="0" applyNumberFormat="1" applyFont="1" applyBorder="1"/>
    <xf numFmtId="4" fontId="2" fillId="0" borderId="2" xfId="0" applyNumberFormat="1" applyFont="1" applyBorder="1"/>
    <xf numFmtId="4" fontId="2" fillId="0" borderId="101" xfId="0" applyNumberFormat="1" applyFont="1" applyBorder="1"/>
    <xf numFmtId="16" fontId="3" fillId="0" borderId="55" xfId="0" applyNumberFormat="1" applyFont="1" applyBorder="1"/>
    <xf numFmtId="4" fontId="3" fillId="0" borderId="102" xfId="0" applyNumberFormat="1" applyFont="1" applyBorder="1"/>
    <xf numFmtId="16" fontId="3" fillId="0" borderId="59" xfId="0" applyNumberFormat="1" applyFont="1" applyBorder="1"/>
    <xf numFmtId="2" fontId="4" fillId="0" borderId="92" xfId="0" applyNumberFormat="1" applyFont="1" applyBorder="1"/>
    <xf numFmtId="2" fontId="4" fillId="0" borderId="62" xfId="0" applyNumberFormat="1" applyFont="1" applyBorder="1"/>
    <xf numFmtId="16" fontId="3" fillId="0" borderId="14" xfId="0" applyNumberFormat="1" applyFont="1" applyBorder="1"/>
    <xf numFmtId="4" fontId="3" fillId="0" borderId="103" xfId="0" applyNumberFormat="1" applyFont="1" applyBorder="1"/>
    <xf numFmtId="4" fontId="2" fillId="0" borderId="112" xfId="0" applyNumberFormat="1" applyFont="1" applyBorder="1"/>
    <xf numFmtId="4" fontId="2" fillId="0" borderId="104" xfId="0" applyNumberFormat="1" applyFont="1" applyBorder="1"/>
    <xf numFmtId="4" fontId="2" fillId="0" borderId="26" xfId="0" applyNumberFormat="1" applyFont="1" applyBorder="1"/>
    <xf numFmtId="1" fontId="3" fillId="0" borderId="39" xfId="0" applyNumberFormat="1" applyFont="1" applyBorder="1"/>
    <xf numFmtId="2" fontId="2" fillId="0" borderId="100" xfId="0" applyNumberFormat="1" applyFont="1" applyBorder="1"/>
    <xf numFmtId="2" fontId="2" fillId="0" borderId="45" xfId="0" applyNumberFormat="1" applyFont="1" applyBorder="1"/>
    <xf numFmtId="2" fontId="2" fillId="0" borderId="66" xfId="0" applyNumberFormat="1" applyFont="1" applyBorder="1"/>
    <xf numFmtId="1" fontId="2" fillId="0" borderId="35" xfId="0" applyNumberFormat="1" applyFont="1" applyBorder="1"/>
    <xf numFmtId="1" fontId="2" fillId="0" borderId="28" xfId="0" applyNumberFormat="1" applyFont="1" applyBorder="1" applyAlignment="1">
      <alignment horizontal="center"/>
    </xf>
    <xf numFmtId="0" fontId="2" fillId="0" borderId="17" xfId="0" applyFont="1" applyBorder="1"/>
    <xf numFmtId="1" fontId="2" fillId="0" borderId="33" xfId="0" applyNumberFormat="1" applyFont="1" applyBorder="1" applyAlignment="1">
      <alignment horizontal="center"/>
    </xf>
    <xf numFmtId="0" fontId="11" fillId="0" borderId="126" xfId="0" applyFont="1" applyBorder="1" applyAlignment="1">
      <alignment horizontal="center" vertical="center"/>
    </xf>
    <xf numFmtId="0" fontId="11" fillId="7" borderId="126" xfId="0" applyFont="1" applyFill="1" applyBorder="1" applyAlignment="1">
      <alignment horizontal="center" vertical="center"/>
    </xf>
    <xf numFmtId="44" fontId="0" fillId="0" borderId="126" xfId="3" applyFont="1" applyBorder="1"/>
    <xf numFmtId="0" fontId="12" fillId="0" borderId="126" xfId="0" applyFont="1" applyBorder="1" applyAlignment="1">
      <alignment horizontal="center" vertical="center"/>
    </xf>
    <xf numFmtId="44" fontId="0" fillId="0" borderId="126" xfId="3" applyFont="1" applyFill="1" applyBorder="1"/>
    <xf numFmtId="44" fontId="0" fillId="7" borderId="126" xfId="3" applyFont="1" applyFill="1" applyBorder="1"/>
    <xf numFmtId="0" fontId="13" fillId="8" borderId="126" xfId="0" applyFont="1" applyFill="1" applyBorder="1" applyAlignment="1">
      <alignment horizontal="center" vertical="center"/>
    </xf>
    <xf numFmtId="44" fontId="13" fillId="8" borderId="126" xfId="3" applyFont="1" applyFill="1" applyBorder="1"/>
    <xf numFmtId="0" fontId="0" fillId="8" borderId="126" xfId="0" applyFill="1" applyBorder="1"/>
    <xf numFmtId="0" fontId="0" fillId="7" borderId="126" xfId="0" applyFill="1" applyBorder="1"/>
    <xf numFmtId="44" fontId="13" fillId="8" borderId="126" xfId="0" applyNumberFormat="1" applyFont="1" applyFill="1" applyBorder="1"/>
    <xf numFmtId="0" fontId="14" fillId="8" borderId="126" xfId="0" applyFont="1" applyFill="1" applyBorder="1" applyAlignment="1">
      <alignment horizontal="center" vertical="center"/>
    </xf>
    <xf numFmtId="0" fontId="13" fillId="8" borderId="2" xfId="0" applyFont="1" applyFill="1" applyBorder="1"/>
    <xf numFmtId="44" fontId="13" fillId="8" borderId="2" xfId="0" applyNumberFormat="1" applyFont="1" applyFill="1" applyBorder="1"/>
    <xf numFmtId="0" fontId="13" fillId="0" borderId="0" xfId="0" applyFont="1"/>
    <xf numFmtId="0" fontId="15" fillId="0" borderId="0" xfId="0" applyFont="1"/>
    <xf numFmtId="2" fontId="3" fillId="0" borderId="36" xfId="0" applyNumberFormat="1" applyFont="1" applyBorder="1" applyAlignment="1">
      <alignment horizontal="left"/>
    </xf>
    <xf numFmtId="2" fontId="3" fillId="0" borderId="62" xfId="0" applyNumberFormat="1" applyFont="1" applyBorder="1" applyAlignment="1">
      <alignment horizontal="left"/>
    </xf>
    <xf numFmtId="2" fontId="3" fillId="0" borderId="0" xfId="0" applyNumberFormat="1" applyFont="1" applyAlignment="1">
      <alignment horizontal="left"/>
    </xf>
    <xf numFmtId="44" fontId="0" fillId="0" borderId="126" xfId="0" applyNumberFormat="1" applyBorder="1"/>
    <xf numFmtId="0" fontId="11" fillId="0" borderId="126" xfId="0" applyFont="1" applyBorder="1" applyAlignment="1">
      <alignment horizontal="center" vertical="center" wrapText="1"/>
    </xf>
    <xf numFmtId="0" fontId="0" fillId="0" borderId="126" xfId="0" applyBorder="1" applyAlignment="1">
      <alignment wrapText="1"/>
    </xf>
    <xf numFmtId="0" fontId="0" fillId="7" borderId="126" xfId="0" applyFill="1" applyBorder="1" applyAlignment="1">
      <alignment wrapText="1"/>
    </xf>
    <xf numFmtId="0" fontId="13" fillId="8" borderId="126" xfId="0" applyFont="1" applyFill="1" applyBorder="1" applyAlignment="1">
      <alignment wrapText="1"/>
    </xf>
    <xf numFmtId="4" fontId="17" fillId="0" borderId="105" xfId="0" applyNumberFormat="1" applyFont="1" applyBorder="1" applyAlignment="1">
      <alignment horizontal="center" vertical="center" wrapText="1"/>
    </xf>
    <xf numFmtId="4" fontId="17" fillId="0" borderId="109" xfId="1" applyNumberFormat="1" applyFont="1" applyFill="1" applyBorder="1"/>
    <xf numFmtId="4" fontId="18" fillId="0" borderId="110" xfId="1" applyNumberFormat="1" applyFont="1" applyFill="1" applyBorder="1"/>
    <xf numFmtId="4" fontId="18" fillId="0" borderId="111" xfId="0" applyNumberFormat="1" applyFont="1" applyBorder="1"/>
    <xf numFmtId="4" fontId="17" fillId="0" borderId="9" xfId="0" applyNumberFormat="1" applyFont="1" applyBorder="1" applyAlignment="1">
      <alignment horizontal="center" vertical="center" wrapText="1"/>
    </xf>
    <xf numFmtId="2" fontId="17" fillId="0" borderId="35" xfId="0" applyNumberFormat="1" applyFont="1" applyBorder="1"/>
    <xf numFmtId="2" fontId="18" fillId="0" borderId="62" xfId="0" applyNumberFormat="1" applyFont="1" applyBorder="1"/>
    <xf numFmtId="2" fontId="18" fillId="0" borderId="36" xfId="0" applyNumberFormat="1" applyFont="1" applyBorder="1"/>
    <xf numFmtId="4" fontId="17" fillId="0" borderId="67" xfId="1" applyNumberFormat="1" applyFont="1" applyFill="1" applyBorder="1"/>
    <xf numFmtId="4" fontId="18" fillId="0" borderId="68" xfId="1" applyNumberFormat="1" applyFont="1" applyFill="1" applyBorder="1" applyAlignment="1">
      <alignment wrapText="1"/>
    </xf>
    <xf numFmtId="4" fontId="18" fillId="0" borderId="68" xfId="1" applyNumberFormat="1" applyFont="1" applyFill="1" applyBorder="1"/>
    <xf numFmtId="4" fontId="18" fillId="0" borderId="69" xfId="0" applyNumberFormat="1" applyFont="1" applyBorder="1"/>
    <xf numFmtId="4" fontId="18" fillId="0" borderId="70" xfId="0" applyNumberFormat="1" applyFont="1" applyBorder="1"/>
    <xf numFmtId="4" fontId="18" fillId="0" borderId="76" xfId="0" applyNumberFormat="1" applyFont="1" applyBorder="1"/>
    <xf numFmtId="2" fontId="18" fillId="0" borderId="71" xfId="0" applyNumberFormat="1" applyFont="1" applyBorder="1"/>
    <xf numFmtId="2" fontId="18" fillId="0" borderId="72" xfId="0" applyNumberFormat="1" applyFont="1" applyBorder="1"/>
    <xf numFmtId="2" fontId="18" fillId="0" borderId="63" xfId="0" applyNumberFormat="1" applyFont="1" applyBorder="1"/>
    <xf numFmtId="2" fontId="18" fillId="0" borderId="73" xfId="0" applyNumberFormat="1" applyFont="1" applyBorder="1"/>
    <xf numFmtId="2" fontId="18" fillId="0" borderId="108" xfId="0" applyNumberFormat="1" applyFont="1" applyBorder="1"/>
    <xf numFmtId="16" fontId="3" fillId="0" borderId="127" xfId="0" applyNumberFormat="1" applyFont="1" applyBorder="1"/>
    <xf numFmtId="0" fontId="3" fillId="0" borderId="128" xfId="0" applyFont="1" applyBorder="1"/>
    <xf numFmtId="0" fontId="3" fillId="0" borderId="129" xfId="0" applyFont="1" applyBorder="1"/>
    <xf numFmtId="4" fontId="3" fillId="0" borderId="97" xfId="0" applyNumberFormat="1" applyFont="1" applyBorder="1"/>
    <xf numFmtId="4" fontId="18" fillId="0" borderId="130" xfId="0" applyNumberFormat="1" applyFont="1" applyBorder="1"/>
    <xf numFmtId="4" fontId="3" fillId="0" borderId="131" xfId="0" applyNumberFormat="1" applyFont="1" applyBorder="1"/>
    <xf numFmtId="4" fontId="3" fillId="0" borderId="0" xfId="0" applyNumberFormat="1" applyFont="1" applyBorder="1"/>
    <xf numFmtId="16" fontId="3" fillId="0" borderId="132" xfId="0" applyNumberFormat="1" applyFont="1" applyBorder="1"/>
    <xf numFmtId="1" fontId="3" fillId="0" borderId="133" xfId="0" applyNumberFormat="1" applyFont="1" applyBorder="1"/>
    <xf numFmtId="1" fontId="4" fillId="0" borderId="134" xfId="0" applyNumberFormat="1" applyFont="1" applyBorder="1" applyAlignment="1">
      <alignment horizontal="center"/>
    </xf>
    <xf numFmtId="0" fontId="4" fillId="0" borderId="135" xfId="0" applyFont="1" applyBorder="1"/>
    <xf numFmtId="2" fontId="4" fillId="0" borderId="136" xfId="0" applyNumberFormat="1" applyFont="1" applyBorder="1"/>
    <xf numFmtId="2" fontId="18" fillId="0" borderId="133" xfId="0" applyNumberFormat="1" applyFont="1" applyBorder="1"/>
    <xf numFmtId="2" fontId="3" fillId="0" borderId="132" xfId="0" applyNumberFormat="1" applyFont="1" applyBorder="1"/>
    <xf numFmtId="2" fontId="3" fillId="0" borderId="133" xfId="0" applyNumberFormat="1" applyFont="1" applyBorder="1" applyAlignment="1">
      <alignment horizontal="left"/>
    </xf>
    <xf numFmtId="2" fontId="3" fillId="0" borderId="133" xfId="0" applyNumberFormat="1" applyFont="1" applyBorder="1"/>
  </cellXfs>
  <cellStyles count="4">
    <cellStyle name="Comma" xfId="1" builtinId="3"/>
    <cellStyle name="Comma 2" xfId="2" xr:uid="{EF50DD36-E9E3-4DA9-A6C2-7E9F8D529B57}"/>
    <cellStyle name="Currency" xfId="3" builtinId="4"/>
    <cellStyle name="Normal" xfId="0" builtinId="0"/>
  </cellStyles>
  <dxfs count="4">
    <dxf>
      <font>
        <b/>
        <i/>
        <color theme="4" tint="-0.499984740745262"/>
      </font>
      <fill>
        <patternFill>
          <bgColor rgb="FFFFC000"/>
        </patternFill>
      </fill>
    </dxf>
    <dxf>
      <font>
        <b/>
        <i/>
        <color rgb="FFEE0000"/>
      </font>
      <fill>
        <patternFill>
          <fgColor rgb="FFFFFF00"/>
          <bgColor theme="0" tint="-0.34998626667073579"/>
        </patternFill>
      </fill>
    </dxf>
    <dxf>
      <font>
        <b/>
        <i/>
        <color theme="1"/>
      </font>
      <fill>
        <patternFill>
          <bgColor rgb="FF00B050"/>
        </patternFill>
      </fill>
    </dxf>
    <dxf>
      <font>
        <b/>
        <i/>
        <color rgb="FFEE0000"/>
      </font>
      <fill>
        <patternFill>
          <fgColor theme="0"/>
          <bgColor rgb="FFFFFF00"/>
        </patternFill>
      </fill>
    </dxf>
  </dxfs>
  <tableStyles count="0" defaultTableStyle="TableStyleMedium2" defaultPivotStyle="PivotStyleLight16"/>
  <colors>
    <mruColors>
      <color rgb="FFCC99FF"/>
      <color rgb="FFFF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E1">
            <v>6</v>
          </cell>
          <cell r="S1">
            <v>6</v>
          </cell>
        </row>
        <row r="2">
          <cell r="E2">
            <v>250</v>
          </cell>
          <cell r="S2">
            <v>250</v>
          </cell>
        </row>
        <row r="3">
          <cell r="E3">
            <v>120.24</v>
          </cell>
          <cell r="S3">
            <v>120.24000000000001</v>
          </cell>
        </row>
        <row r="4">
          <cell r="E4">
            <v>256.52</v>
          </cell>
          <cell r="S4">
            <v>256.52</v>
          </cell>
        </row>
        <row r="5">
          <cell r="E5">
            <v>117.14</v>
          </cell>
          <cell r="S5">
            <v>117.14</v>
          </cell>
        </row>
        <row r="6">
          <cell r="E6">
            <v>5</v>
          </cell>
          <cell r="S6">
            <v>5</v>
          </cell>
        </row>
        <row r="7">
          <cell r="E7">
            <v>250</v>
          </cell>
          <cell r="S7">
            <v>250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1446C-A4A1-4D85-BB5E-012276080923}">
  <dimension ref="A1:L28"/>
  <sheetViews>
    <sheetView tabSelected="1" workbookViewId="0">
      <selection activeCell="H19" sqref="H19"/>
    </sheetView>
  </sheetViews>
  <sheetFormatPr defaultRowHeight="14.4" x14ac:dyDescent="0.3"/>
  <cols>
    <col min="2" max="2" width="11.77734375" bestFit="1" customWidth="1"/>
    <col min="3" max="3" width="23.44140625" bestFit="1" customWidth="1"/>
    <col min="4" max="4" width="17.33203125" bestFit="1" customWidth="1"/>
    <col min="5" max="5" width="2.5546875" customWidth="1"/>
    <col min="6" max="6" width="12.109375" customWidth="1"/>
    <col min="7" max="8" width="11.109375" bestFit="1" customWidth="1"/>
    <col min="9" max="9" width="13.21875" customWidth="1"/>
    <col min="10" max="10" width="12.109375" bestFit="1" customWidth="1"/>
    <col min="11" max="11" width="23.77734375" bestFit="1" customWidth="1"/>
    <col min="12" max="12" width="47.77734375" customWidth="1"/>
  </cols>
  <sheetData>
    <row r="1" spans="1:12" x14ac:dyDescent="0.3">
      <c r="A1" s="235" t="s">
        <v>77</v>
      </c>
    </row>
    <row r="3" spans="1:12" x14ac:dyDescent="0.3">
      <c r="B3" s="221" t="s">
        <v>54</v>
      </c>
      <c r="C3" s="221" t="s">
        <v>55</v>
      </c>
      <c r="D3" s="221" t="s">
        <v>83</v>
      </c>
      <c r="E3" s="222"/>
      <c r="F3" s="221" t="s">
        <v>68</v>
      </c>
      <c r="G3" s="221" t="s">
        <v>69</v>
      </c>
      <c r="H3" s="221" t="s">
        <v>70</v>
      </c>
      <c r="I3" s="221" t="s">
        <v>71</v>
      </c>
      <c r="J3" s="221" t="s">
        <v>75</v>
      </c>
      <c r="K3" s="221" t="s">
        <v>105</v>
      </c>
      <c r="L3" s="241" t="s">
        <v>106</v>
      </c>
    </row>
    <row r="4" spans="1:12" x14ac:dyDescent="0.3">
      <c r="B4" s="221">
        <v>1010</v>
      </c>
      <c r="C4" s="221" t="s">
        <v>56</v>
      </c>
      <c r="D4" s="223">
        <v>55</v>
      </c>
      <c r="E4" s="226"/>
      <c r="F4" s="223"/>
      <c r="G4" s="223"/>
      <c r="H4" s="223"/>
      <c r="I4" s="223"/>
      <c r="J4" s="230"/>
      <c r="K4" s="240">
        <f>D4-F4-G4-H4-I4</f>
        <v>55</v>
      </c>
      <c r="L4" s="242" t="str">
        <f>IF(K4&gt;0, "Within Budget", IF(K4&lt;0, "Exceeded Budget", ""))</f>
        <v>Within Budget</v>
      </c>
    </row>
    <row r="5" spans="1:12" x14ac:dyDescent="0.3">
      <c r="B5" s="221">
        <v>1020</v>
      </c>
      <c r="C5" s="221" t="s">
        <v>57</v>
      </c>
      <c r="D5" s="223">
        <v>0</v>
      </c>
      <c r="E5" s="226"/>
      <c r="F5" s="223"/>
      <c r="G5" s="223">
        <v>200</v>
      </c>
      <c r="H5" s="223"/>
      <c r="I5" s="223"/>
      <c r="J5" s="230"/>
      <c r="K5" s="240">
        <f t="shared" ref="K5:K7" si="0">D5-F5-G5-H5-I5</f>
        <v>-200</v>
      </c>
      <c r="L5" s="242" t="str">
        <f t="shared" ref="L5:L8" si="1">IF(K5&gt;0, "Within Budget", IF(K5&lt;0, "Exceeded Budget", ""))</f>
        <v>Exceeded Budget</v>
      </c>
    </row>
    <row r="6" spans="1:12" x14ac:dyDescent="0.3">
      <c r="B6" s="221">
        <v>1030</v>
      </c>
      <c r="C6" s="221" t="s">
        <v>12</v>
      </c>
      <c r="D6" s="225">
        <v>12510</v>
      </c>
      <c r="E6" s="226"/>
      <c r="F6" s="223">
        <v>6455</v>
      </c>
      <c r="G6" s="223"/>
      <c r="H6" s="223"/>
      <c r="I6" s="223"/>
      <c r="J6" s="230"/>
      <c r="K6" s="240">
        <f t="shared" si="0"/>
        <v>6055</v>
      </c>
      <c r="L6" s="242" t="str">
        <f t="shared" si="1"/>
        <v>Within Budget</v>
      </c>
    </row>
    <row r="7" spans="1:12" x14ac:dyDescent="0.3">
      <c r="B7" s="221">
        <v>1040</v>
      </c>
      <c r="C7" s="221" t="s">
        <v>76</v>
      </c>
      <c r="D7" s="225">
        <v>0</v>
      </c>
      <c r="E7" s="226"/>
      <c r="F7" s="223">
        <v>252.04</v>
      </c>
      <c r="G7" s="223"/>
      <c r="H7" s="223"/>
      <c r="I7" s="223"/>
      <c r="J7" s="230"/>
      <c r="K7" s="240">
        <f t="shared" si="0"/>
        <v>-252.04</v>
      </c>
      <c r="L7" s="242" t="str">
        <f t="shared" si="1"/>
        <v>Exceeded Budget</v>
      </c>
    </row>
    <row r="8" spans="1:12" x14ac:dyDescent="0.3">
      <c r="B8" s="227"/>
      <c r="C8" s="227" t="s">
        <v>73</v>
      </c>
      <c r="D8" s="228">
        <f>SUM(D4:D7)</f>
        <v>12565</v>
      </c>
      <c r="E8" s="226"/>
      <c r="F8" s="231">
        <f>SUM(F4:F7)</f>
        <v>6707.04</v>
      </c>
      <c r="G8" s="228">
        <f>SUM(G4:G7)</f>
        <v>200</v>
      </c>
      <c r="H8" s="228">
        <f t="shared" ref="H8" si="2">SUM(H4:H6)</f>
        <v>0</v>
      </c>
      <c r="I8" s="228">
        <f>SUM(I4:I7)</f>
        <v>0</v>
      </c>
      <c r="J8" s="228">
        <f>F8+G8+H8+I8</f>
        <v>6907.04</v>
      </c>
      <c r="K8" s="228">
        <f>D8-J8</f>
        <v>5657.96</v>
      </c>
      <c r="L8" s="242" t="str">
        <f t="shared" si="1"/>
        <v>Within Budget</v>
      </c>
    </row>
    <row r="9" spans="1:12" x14ac:dyDescent="0.3">
      <c r="B9" s="222"/>
      <c r="C9" s="222"/>
      <c r="D9" s="226"/>
      <c r="E9" s="226"/>
      <c r="F9" s="230"/>
      <c r="G9" s="226"/>
      <c r="H9" s="226"/>
      <c r="I9" s="226"/>
      <c r="J9" s="226"/>
      <c r="K9" s="226"/>
      <c r="L9" s="243"/>
    </row>
    <row r="10" spans="1:12" x14ac:dyDescent="0.3">
      <c r="B10" s="221">
        <v>4000</v>
      </c>
      <c r="C10" s="224" t="s">
        <v>103</v>
      </c>
      <c r="D10" s="223">
        <v>6000</v>
      </c>
      <c r="E10" s="226"/>
      <c r="F10" s="223"/>
      <c r="G10" s="223">
        <f>1167.2+727.96</f>
        <v>1895.16</v>
      </c>
      <c r="H10" s="223"/>
      <c r="I10" s="223"/>
      <c r="J10" s="230"/>
      <c r="K10" s="240">
        <f>D10-F10-G10-H10-I10</f>
        <v>4104.84</v>
      </c>
      <c r="L10" s="242" t="str">
        <f>IF(K10&gt;0, "Underspent", IF(K10&lt;0, "Overspent", ""))</f>
        <v>Underspent</v>
      </c>
    </row>
    <row r="11" spans="1:12" x14ac:dyDescent="0.3">
      <c r="B11" s="221">
        <v>4001</v>
      </c>
      <c r="C11" s="224" t="s">
        <v>102</v>
      </c>
      <c r="D11" s="223">
        <v>0</v>
      </c>
      <c r="E11" s="226">
        <v>1</v>
      </c>
      <c r="F11" s="223">
        <v>1750</v>
      </c>
      <c r="G11" s="223">
        <v>400</v>
      </c>
      <c r="H11" s="223"/>
      <c r="I11" s="223"/>
      <c r="J11" s="230"/>
      <c r="K11" s="240">
        <f t="shared" ref="K11:K24" si="3">D11-F11-G11-H11-I11</f>
        <v>-2150</v>
      </c>
      <c r="L11" s="242" t="str">
        <f t="shared" ref="L11:L25" si="4">IF(K11&gt;0, "Underspent", IF(K11&lt;0, "Overspent", ""))</f>
        <v>Overspent</v>
      </c>
    </row>
    <row r="12" spans="1:12" x14ac:dyDescent="0.3">
      <c r="B12" s="221">
        <v>4005</v>
      </c>
      <c r="C12" s="224" t="s">
        <v>58</v>
      </c>
      <c r="D12" s="223">
        <v>3500</v>
      </c>
      <c r="E12" s="226"/>
      <c r="F12" s="223">
        <f>260*3</f>
        <v>780</v>
      </c>
      <c r="G12" s="223">
        <v>780</v>
      </c>
      <c r="H12" s="223"/>
      <c r="I12" s="223"/>
      <c r="J12" s="230"/>
      <c r="K12" s="240">
        <f t="shared" si="3"/>
        <v>1940</v>
      </c>
      <c r="L12" s="242" t="str">
        <f t="shared" si="4"/>
        <v>Underspent</v>
      </c>
    </row>
    <row r="13" spans="1:12" x14ac:dyDescent="0.3">
      <c r="B13" s="221">
        <v>4010</v>
      </c>
      <c r="C13" s="224" t="s">
        <v>95</v>
      </c>
      <c r="D13" s="223">
        <v>85</v>
      </c>
      <c r="E13" s="226"/>
      <c r="F13" s="223"/>
      <c r="G13" s="223">
        <v>82.14</v>
      </c>
      <c r="H13" s="223"/>
      <c r="I13" s="223"/>
      <c r="J13" s="230"/>
      <c r="K13" s="240">
        <f t="shared" si="3"/>
        <v>2.8599999999999994</v>
      </c>
      <c r="L13" s="242" t="str">
        <f t="shared" si="4"/>
        <v>Underspent</v>
      </c>
    </row>
    <row r="14" spans="1:12" x14ac:dyDescent="0.3">
      <c r="B14" s="221">
        <v>4015</v>
      </c>
      <c r="C14" s="224" t="s">
        <v>34</v>
      </c>
      <c r="D14" s="223">
        <v>590</v>
      </c>
      <c r="E14" s="226"/>
      <c r="F14" s="223"/>
      <c r="G14" s="223">
        <v>585.96</v>
      </c>
      <c r="H14" s="223"/>
      <c r="I14" s="223"/>
      <c r="J14" s="230"/>
      <c r="K14" s="240">
        <f t="shared" si="3"/>
        <v>4.0399999999999636</v>
      </c>
      <c r="L14" s="242" t="str">
        <f t="shared" si="4"/>
        <v>Underspent</v>
      </c>
    </row>
    <row r="15" spans="1:12" x14ac:dyDescent="0.3">
      <c r="B15" s="221">
        <v>4020</v>
      </c>
      <c r="C15" s="224" t="s">
        <v>59</v>
      </c>
      <c r="D15" s="223">
        <v>675</v>
      </c>
      <c r="E15" s="226"/>
      <c r="F15" s="223"/>
      <c r="G15" s="223"/>
      <c r="H15" s="223"/>
      <c r="I15" s="223"/>
      <c r="J15" s="230"/>
      <c r="K15" s="240">
        <f t="shared" si="3"/>
        <v>675</v>
      </c>
      <c r="L15" s="242" t="str">
        <f t="shared" si="4"/>
        <v>Underspent</v>
      </c>
    </row>
    <row r="16" spans="1:12" x14ac:dyDescent="0.3">
      <c r="B16" s="221">
        <v>4025</v>
      </c>
      <c r="C16" s="224" t="s">
        <v>60</v>
      </c>
      <c r="D16" s="223">
        <v>100</v>
      </c>
      <c r="E16" s="226"/>
      <c r="F16" s="223"/>
      <c r="G16" s="223">
        <v>90</v>
      </c>
      <c r="H16" s="223"/>
      <c r="I16" s="223"/>
      <c r="J16" s="230"/>
      <c r="K16" s="240">
        <f t="shared" si="3"/>
        <v>10</v>
      </c>
      <c r="L16" s="242" t="str">
        <f t="shared" si="4"/>
        <v>Underspent</v>
      </c>
    </row>
    <row r="17" spans="2:12" x14ac:dyDescent="0.3">
      <c r="B17" s="221">
        <v>4030</v>
      </c>
      <c r="C17" s="224" t="s">
        <v>61</v>
      </c>
      <c r="D17" s="223">
        <v>450</v>
      </c>
      <c r="E17" s="226"/>
      <c r="F17" s="223">
        <v>460</v>
      </c>
      <c r="G17" s="223"/>
      <c r="H17" s="223"/>
      <c r="I17" s="223"/>
      <c r="J17" s="230"/>
      <c r="K17" s="240">
        <f t="shared" si="3"/>
        <v>-10</v>
      </c>
      <c r="L17" s="242" t="str">
        <f t="shared" si="4"/>
        <v>Overspent</v>
      </c>
    </row>
    <row r="18" spans="2:12" x14ac:dyDescent="0.3">
      <c r="B18" s="221">
        <v>4035</v>
      </c>
      <c r="C18" s="224" t="s">
        <v>62</v>
      </c>
      <c r="D18" s="223">
        <v>75</v>
      </c>
      <c r="E18" s="226"/>
      <c r="F18" s="223">
        <v>18</v>
      </c>
      <c r="G18" s="223">
        <v>18</v>
      </c>
      <c r="H18" s="223"/>
      <c r="I18" s="223"/>
      <c r="J18" s="230"/>
      <c r="K18" s="240">
        <f t="shared" si="3"/>
        <v>39</v>
      </c>
      <c r="L18" s="242" t="str">
        <f t="shared" si="4"/>
        <v>Underspent</v>
      </c>
    </row>
    <row r="19" spans="2:12" x14ac:dyDescent="0.3">
      <c r="B19" s="221">
        <v>4040</v>
      </c>
      <c r="C19" s="224" t="s">
        <v>63</v>
      </c>
      <c r="D19" s="223">
        <v>100</v>
      </c>
      <c r="E19" s="226"/>
      <c r="F19" s="223"/>
      <c r="G19" s="223"/>
      <c r="H19" s="223"/>
      <c r="I19" s="223"/>
      <c r="J19" s="230"/>
      <c r="K19" s="240">
        <f t="shared" si="3"/>
        <v>100</v>
      </c>
      <c r="L19" s="242" t="str">
        <f t="shared" si="4"/>
        <v>Underspent</v>
      </c>
    </row>
    <row r="20" spans="2:12" x14ac:dyDescent="0.3">
      <c r="B20" s="221">
        <v>4045</v>
      </c>
      <c r="C20" s="224" t="s">
        <v>64</v>
      </c>
      <c r="D20" s="223">
        <v>200</v>
      </c>
      <c r="E20" s="226"/>
      <c r="F20" s="223">
        <v>103.8</v>
      </c>
      <c r="G20" s="223"/>
      <c r="H20" s="223"/>
      <c r="I20" s="223"/>
      <c r="J20" s="230"/>
      <c r="K20" s="240">
        <f t="shared" si="3"/>
        <v>96.2</v>
      </c>
      <c r="L20" s="242" t="str">
        <f t="shared" si="4"/>
        <v>Underspent</v>
      </c>
    </row>
    <row r="21" spans="2:12" x14ac:dyDescent="0.3">
      <c r="B21" s="221">
        <v>4050</v>
      </c>
      <c r="C21" s="224" t="s">
        <v>65</v>
      </c>
      <c r="D21" s="223">
        <v>40</v>
      </c>
      <c r="E21" s="226"/>
      <c r="F21" s="223">
        <v>47</v>
      </c>
      <c r="G21" s="223"/>
      <c r="H21" s="223"/>
      <c r="I21" s="223"/>
      <c r="J21" s="230"/>
      <c r="K21" s="240">
        <f t="shared" si="3"/>
        <v>-7</v>
      </c>
      <c r="L21" s="242" t="str">
        <f t="shared" si="4"/>
        <v>Overspent</v>
      </c>
    </row>
    <row r="22" spans="2:12" x14ac:dyDescent="0.3">
      <c r="B22" s="221">
        <v>4055</v>
      </c>
      <c r="C22" s="224" t="s">
        <v>66</v>
      </c>
      <c r="D22" s="223">
        <v>400</v>
      </c>
      <c r="E22" s="226"/>
      <c r="F22" s="223"/>
      <c r="G22" s="223">
        <v>3.63</v>
      </c>
      <c r="H22" s="223"/>
      <c r="I22" s="223"/>
      <c r="J22" s="230"/>
      <c r="K22" s="240">
        <f t="shared" si="3"/>
        <v>396.37</v>
      </c>
      <c r="L22" s="242" t="str">
        <f t="shared" si="4"/>
        <v>Underspent</v>
      </c>
    </row>
    <row r="23" spans="2:12" x14ac:dyDescent="0.3">
      <c r="B23" s="221">
        <v>4060</v>
      </c>
      <c r="C23" s="224" t="s">
        <v>67</v>
      </c>
      <c r="D23" s="223">
        <v>350</v>
      </c>
      <c r="E23" s="226"/>
      <c r="F23" s="223"/>
      <c r="G23" s="223">
        <f>53.34+185.19</f>
        <v>238.53</v>
      </c>
      <c r="H23" s="223"/>
      <c r="I23" s="223"/>
      <c r="J23" s="230"/>
      <c r="K23" s="240">
        <f t="shared" si="3"/>
        <v>111.47</v>
      </c>
      <c r="L23" s="242" t="str">
        <f t="shared" si="4"/>
        <v>Underspent</v>
      </c>
    </row>
    <row r="24" spans="2:12" x14ac:dyDescent="0.3">
      <c r="B24" s="221">
        <v>4065</v>
      </c>
      <c r="C24" s="224" t="s">
        <v>74</v>
      </c>
      <c r="D24" s="225">
        <v>0</v>
      </c>
      <c r="E24" s="226"/>
      <c r="F24" s="223">
        <v>112.75</v>
      </c>
      <c r="G24" s="223">
        <f>10.67+0.7+37.07</f>
        <v>48.44</v>
      </c>
      <c r="H24" s="223"/>
      <c r="I24" s="223"/>
      <c r="J24" s="230"/>
      <c r="K24" s="240">
        <f t="shared" si="3"/>
        <v>-161.19</v>
      </c>
      <c r="L24" s="242" t="str">
        <f t="shared" si="4"/>
        <v>Overspent</v>
      </c>
    </row>
    <row r="25" spans="2:12" x14ac:dyDescent="0.3">
      <c r="B25" s="229"/>
      <c r="C25" s="232" t="s">
        <v>72</v>
      </c>
      <c r="D25" s="231">
        <f>SUM(D10:D24)</f>
        <v>12565</v>
      </c>
      <c r="E25" s="226"/>
      <c r="F25" s="231">
        <f>SUM(F10:F24)</f>
        <v>3271.55</v>
      </c>
      <c r="G25" s="231">
        <f t="shared" ref="G25:I25" si="5">SUM(G10:G24)</f>
        <v>4141.8599999999997</v>
      </c>
      <c r="H25" s="231">
        <f t="shared" si="5"/>
        <v>0</v>
      </c>
      <c r="I25" s="231">
        <f t="shared" si="5"/>
        <v>0</v>
      </c>
      <c r="J25" s="231">
        <f>F25+G25+H25+I25</f>
        <v>7413.41</v>
      </c>
      <c r="K25" s="231">
        <f>D25-J25</f>
        <v>5151.59</v>
      </c>
      <c r="L25" s="244" t="str">
        <f t="shared" si="4"/>
        <v>Underspent</v>
      </c>
    </row>
    <row r="26" spans="2:12" x14ac:dyDescent="0.3">
      <c r="F26" s="236" t="s">
        <v>104</v>
      </c>
      <c r="G26" s="236" t="s">
        <v>104</v>
      </c>
      <c r="H26" s="236"/>
      <c r="I26" s="236"/>
      <c r="J26" s="236"/>
    </row>
    <row r="27" spans="2:12" ht="15" thickBot="1" x14ac:dyDescent="0.35">
      <c r="I27" s="233" t="s">
        <v>82</v>
      </c>
      <c r="J27" s="234">
        <f>J8-J25</f>
        <v>-506.36999999999989</v>
      </c>
    </row>
    <row r="28" spans="2:12" ht="15" thickTop="1" x14ac:dyDescent="0.3"/>
  </sheetData>
  <conditionalFormatting sqref="L4:L8">
    <cfRule type="containsText" dxfId="3" priority="3" operator="containsText" text="Exceeded">
      <formula>NOT(ISERROR(SEARCH("Exceeded",L4)))</formula>
    </cfRule>
    <cfRule type="containsText" dxfId="2" priority="4" operator="containsText" text="Within Budget">
      <formula>NOT(ISERROR(SEARCH("Within Budget",L4)))</formula>
    </cfRule>
  </conditionalFormatting>
  <conditionalFormatting sqref="L10:L25">
    <cfRule type="containsText" dxfId="1" priority="1" operator="containsText" text="overspent">
      <formula>NOT(ISERROR(SEARCH("overspent",L10)))</formula>
    </cfRule>
    <cfRule type="containsText" dxfId="0" priority="2" operator="containsText" text="Underspent">
      <formula>NOT(ISERROR(SEARCH("Underspent",L10)))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DA6B7-13E5-485B-9A04-93E05DE2DA96}">
  <dimension ref="A1:AG34"/>
  <sheetViews>
    <sheetView zoomScale="60" zoomScaleNormal="60" workbookViewId="0">
      <pane ySplit="5" topLeftCell="A6" activePane="bottomLeft" state="frozen"/>
      <selection activeCell="P14" sqref="P14:P15"/>
      <selection pane="bottomLeft" activeCell="Q16" sqref="Q16"/>
    </sheetView>
  </sheetViews>
  <sheetFormatPr defaultColWidth="8.88671875" defaultRowHeight="18" x14ac:dyDescent="0.35"/>
  <cols>
    <col min="1" max="1" width="11.88671875" style="4" customWidth="1"/>
    <col min="2" max="2" width="7.88671875" style="2" customWidth="1"/>
    <col min="3" max="3" width="34.5546875" style="2" bestFit="1" customWidth="1"/>
    <col min="4" max="4" width="15.109375" style="3" customWidth="1"/>
    <col min="5" max="5" width="25.33203125" style="3" customWidth="1"/>
    <col min="6" max="6" width="11.33203125" style="3" bestFit="1" customWidth="1"/>
    <col min="7" max="10" width="10.109375" style="3" customWidth="1"/>
    <col min="11" max="11" width="11" style="3" bestFit="1" customWidth="1"/>
    <col min="12" max="12" width="11.88671875" style="4" customWidth="1"/>
    <col min="13" max="13" width="13" style="5" bestFit="1" customWidth="1"/>
    <col min="14" max="14" width="30.88671875" style="124" bestFit="1" customWidth="1"/>
    <col min="15" max="15" width="33.109375" style="2" customWidth="1"/>
    <col min="16" max="16" width="12.109375" style="7" customWidth="1"/>
    <col min="17" max="17" width="36.77734375" style="7" customWidth="1"/>
    <col min="18" max="19" width="12.88671875" style="7" customWidth="1"/>
    <col min="20" max="20" width="28.44140625" style="7" customWidth="1"/>
    <col min="21" max="26" width="12.88671875" style="7" customWidth="1"/>
    <col min="27" max="27" width="17.77734375" style="7" customWidth="1"/>
    <col min="28" max="28" width="12.88671875" style="7" customWidth="1"/>
    <col min="29" max="30" width="10.88671875" style="7" customWidth="1"/>
    <col min="31" max="31" width="3.88671875" style="2" customWidth="1"/>
    <col min="32" max="32" width="10.5546875" style="2" bestFit="1" customWidth="1"/>
    <col min="33" max="33" width="9" style="2" bestFit="1" customWidth="1"/>
    <col min="34" max="16384" width="8.88671875" style="2"/>
  </cols>
  <sheetData>
    <row r="1" spans="1:33" x14ac:dyDescent="0.35">
      <c r="A1" s="1" t="s">
        <v>30</v>
      </c>
      <c r="N1" s="6"/>
    </row>
    <row r="2" spans="1:33" x14ac:dyDescent="0.35">
      <c r="N2" s="6"/>
    </row>
    <row r="3" spans="1:33" s="8" customFormat="1" ht="18.600000000000001" thickBot="1" x14ac:dyDescent="0.4">
      <c r="A3" s="1" t="s">
        <v>88</v>
      </c>
      <c r="D3" s="9"/>
      <c r="E3" s="9"/>
      <c r="F3" s="9"/>
      <c r="G3" s="9"/>
      <c r="H3" s="9"/>
      <c r="I3" s="9"/>
      <c r="J3" s="9"/>
      <c r="K3" s="9"/>
      <c r="L3" s="1"/>
      <c r="M3" s="10"/>
      <c r="N3" s="11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</row>
    <row r="4" spans="1:33" s="8" customFormat="1" ht="18" customHeight="1" thickTop="1" thickBot="1" x14ac:dyDescent="0.4">
      <c r="A4" s="13" t="s">
        <v>10</v>
      </c>
      <c r="B4" s="14"/>
      <c r="C4" s="14"/>
      <c r="D4" s="14"/>
      <c r="E4" s="14"/>
      <c r="F4" s="15"/>
      <c r="G4" s="15"/>
      <c r="H4" s="15"/>
      <c r="I4" s="15"/>
      <c r="J4" s="15"/>
      <c r="K4" s="16"/>
      <c r="L4" s="17" t="s">
        <v>11</v>
      </c>
      <c r="M4" s="18"/>
      <c r="N4" s="19"/>
      <c r="O4" s="14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1"/>
    </row>
    <row r="5" spans="1:33" s="37" customFormat="1" ht="45.6" customHeight="1" thickTop="1" thickBot="1" x14ac:dyDescent="0.35">
      <c r="A5" s="22" t="s">
        <v>0</v>
      </c>
      <c r="B5" s="23" t="s">
        <v>1</v>
      </c>
      <c r="C5" s="24" t="s">
        <v>2</v>
      </c>
      <c r="D5" s="25" t="s">
        <v>79</v>
      </c>
      <c r="E5" s="249" t="s">
        <v>107</v>
      </c>
      <c r="F5" s="27" t="s">
        <v>12</v>
      </c>
      <c r="G5" s="26" t="s">
        <v>13</v>
      </c>
      <c r="H5" s="26" t="str">
        <f>Summary!C5</f>
        <v>Other Income</v>
      </c>
      <c r="I5" s="26"/>
      <c r="J5" s="28" t="s">
        <v>14</v>
      </c>
      <c r="K5" s="29" t="s">
        <v>4</v>
      </c>
      <c r="L5" s="30" t="s">
        <v>0</v>
      </c>
      <c r="M5" s="31" t="s">
        <v>40</v>
      </c>
      <c r="N5" s="32" t="s">
        <v>41</v>
      </c>
      <c r="O5" s="24" t="s">
        <v>2</v>
      </c>
      <c r="P5" s="33" t="s">
        <v>79</v>
      </c>
      <c r="Q5" s="249" t="s">
        <v>107</v>
      </c>
      <c r="R5" s="34" t="s">
        <v>33</v>
      </c>
      <c r="S5" s="35" t="str">
        <f>Summary!C12</f>
        <v>Lane Cleaning</v>
      </c>
      <c r="T5" s="35" t="str">
        <f>Summary!C13</f>
        <v>ALCA Subsciption</v>
      </c>
      <c r="U5" s="35" t="str">
        <f>Summary!C14</f>
        <v>Insurance</v>
      </c>
      <c r="V5" s="35" t="str">
        <f>Summary!C15</f>
        <v>Room Rent</v>
      </c>
      <c r="W5" s="35" t="str">
        <f>Summary!C16</f>
        <v>Expenses</v>
      </c>
      <c r="X5" s="35" t="str">
        <f>Summary!C17</f>
        <v>Audit</v>
      </c>
      <c r="Y5" s="35" t="str">
        <f>Summary!C18</f>
        <v>Bank Charges</v>
      </c>
      <c r="Z5" s="35" t="str">
        <f>Summary!C19</f>
        <v>Bulbs for Village</v>
      </c>
      <c r="AA5" s="35" t="str">
        <f>Summary!C20</f>
        <v>Infrastructure Repairs</v>
      </c>
      <c r="AB5" s="35" t="s">
        <v>14</v>
      </c>
      <c r="AC5" s="35" t="s">
        <v>4</v>
      </c>
      <c r="AD5" s="36" t="s">
        <v>28</v>
      </c>
      <c r="AF5" s="37" t="s">
        <v>36</v>
      </c>
      <c r="AG5" s="37" t="s">
        <v>42</v>
      </c>
    </row>
    <row r="6" spans="1:33" s="8" customFormat="1" x14ac:dyDescent="0.35">
      <c r="A6" s="38">
        <v>43556</v>
      </c>
      <c r="B6" s="39"/>
      <c r="C6" s="40" t="s">
        <v>5</v>
      </c>
      <c r="D6" s="41">
        <v>10551.45</v>
      </c>
      <c r="E6" s="253"/>
      <c r="F6" s="42"/>
      <c r="G6" s="43"/>
      <c r="H6" s="43"/>
      <c r="I6" s="44"/>
      <c r="J6" s="43"/>
      <c r="K6" s="45"/>
      <c r="L6" s="46">
        <v>45769</v>
      </c>
      <c r="M6" s="82" t="s">
        <v>53</v>
      </c>
      <c r="N6" s="47"/>
      <c r="O6" s="48" t="s">
        <v>50</v>
      </c>
      <c r="P6" s="49">
        <v>260</v>
      </c>
      <c r="Q6" s="259" t="s">
        <v>110</v>
      </c>
      <c r="R6" s="50"/>
      <c r="S6" s="51">
        <v>260</v>
      </c>
      <c r="T6" s="51"/>
      <c r="U6" s="51"/>
      <c r="V6" s="51"/>
      <c r="W6" s="52"/>
      <c r="X6" s="51"/>
      <c r="Y6" s="51"/>
      <c r="Z6" s="51"/>
      <c r="AA6" s="51"/>
      <c r="AB6" s="51"/>
      <c r="AC6" s="53"/>
      <c r="AD6" s="54">
        <f>W6+AC6</f>
        <v>0</v>
      </c>
      <c r="AG6" s="55"/>
    </row>
    <row r="7" spans="1:33" x14ac:dyDescent="0.35">
      <c r="A7" s="56">
        <v>45761</v>
      </c>
      <c r="B7" s="57"/>
      <c r="C7" s="58" t="s">
        <v>81</v>
      </c>
      <c r="D7" s="59">
        <v>252.04</v>
      </c>
      <c r="E7" s="254" t="s">
        <v>108</v>
      </c>
      <c r="F7" s="60"/>
      <c r="G7" s="61"/>
      <c r="H7" s="61"/>
      <c r="I7" s="62"/>
      <c r="J7" s="61"/>
      <c r="K7" s="63">
        <v>252.04</v>
      </c>
      <c r="L7" s="64">
        <v>45776</v>
      </c>
      <c r="M7" s="82" t="s">
        <v>52</v>
      </c>
      <c r="N7" s="66"/>
      <c r="O7" s="67" t="s">
        <v>51</v>
      </c>
      <c r="P7" s="68">
        <v>47</v>
      </c>
      <c r="Q7" s="260" t="s">
        <v>111</v>
      </c>
      <c r="R7" s="69"/>
      <c r="S7" s="70"/>
      <c r="T7" s="70"/>
      <c r="U7" s="70"/>
      <c r="V7" s="70"/>
      <c r="W7" s="70"/>
      <c r="X7" s="70"/>
      <c r="Y7" s="70"/>
      <c r="Z7" s="70"/>
      <c r="AA7" s="70"/>
      <c r="AB7" s="70">
        <v>47</v>
      </c>
      <c r="AC7" s="71"/>
      <c r="AD7" s="72">
        <f t="shared" ref="AD7:AD20" si="0">SUM(R7:AC7)</f>
        <v>47</v>
      </c>
      <c r="AF7" s="7">
        <f t="shared" ref="AF7:AF20" si="1">SUM(P7:Q7)</f>
        <v>47</v>
      </c>
      <c r="AG7" s="7">
        <f>AF7-AD7</f>
        <v>0</v>
      </c>
    </row>
    <row r="8" spans="1:33" ht="16.5" customHeight="1" x14ac:dyDescent="0.35">
      <c r="A8" s="56">
        <v>45751</v>
      </c>
      <c r="B8" s="57"/>
      <c r="C8" s="58" t="s">
        <v>78</v>
      </c>
      <c r="D8" s="59">
        <v>6455</v>
      </c>
      <c r="E8" s="254" t="s">
        <v>109</v>
      </c>
      <c r="F8" s="60">
        <v>6455</v>
      </c>
      <c r="G8" s="61"/>
      <c r="H8" s="61"/>
      <c r="I8" s="62"/>
      <c r="J8" s="61"/>
      <c r="K8" s="73"/>
      <c r="L8" s="64">
        <v>45777</v>
      </c>
      <c r="M8" s="82" t="s">
        <v>52</v>
      </c>
      <c r="N8" s="66"/>
      <c r="O8" s="67" t="s">
        <v>79</v>
      </c>
      <c r="P8" s="68">
        <v>6</v>
      </c>
      <c r="Q8" s="260" t="s">
        <v>112</v>
      </c>
      <c r="R8" s="69"/>
      <c r="S8" s="70"/>
      <c r="T8" s="70"/>
      <c r="U8" s="70"/>
      <c r="V8" s="70"/>
      <c r="W8" s="70"/>
      <c r="X8" s="70"/>
      <c r="Y8" s="70">
        <v>6</v>
      </c>
      <c r="Z8" s="70"/>
      <c r="AA8" s="70"/>
      <c r="AB8" s="70"/>
      <c r="AC8" s="71"/>
      <c r="AD8" s="72">
        <f t="shared" si="0"/>
        <v>6</v>
      </c>
      <c r="AF8" s="7">
        <f t="shared" si="1"/>
        <v>6</v>
      </c>
      <c r="AG8" s="7">
        <f t="shared" ref="AG8:AG20" si="2">AF8-AD8</f>
        <v>0</v>
      </c>
    </row>
    <row r="9" spans="1:33" ht="17.25" customHeight="1" x14ac:dyDescent="0.35">
      <c r="A9" s="56"/>
      <c r="B9" s="57"/>
      <c r="C9" s="58"/>
      <c r="D9" s="59"/>
      <c r="E9" s="255"/>
      <c r="F9" s="75"/>
      <c r="G9" s="76"/>
      <c r="H9" s="76"/>
      <c r="I9" s="77"/>
      <c r="J9" s="76"/>
      <c r="K9" s="73"/>
      <c r="L9" s="64">
        <v>45786</v>
      </c>
      <c r="M9" s="82" t="s">
        <v>99</v>
      </c>
      <c r="N9" s="66"/>
      <c r="O9" s="67" t="s">
        <v>96</v>
      </c>
      <c r="P9" s="68">
        <v>552</v>
      </c>
      <c r="Q9" s="260" t="s">
        <v>113</v>
      </c>
      <c r="R9" s="69"/>
      <c r="S9" s="70"/>
      <c r="T9" s="70"/>
      <c r="U9" s="70"/>
      <c r="V9" s="70"/>
      <c r="W9" s="70"/>
      <c r="X9" s="70">
        <v>460</v>
      </c>
      <c r="Y9" s="70"/>
      <c r="Z9" s="70"/>
      <c r="AA9" s="70"/>
      <c r="AB9" s="70"/>
      <c r="AC9" s="71">
        <v>92</v>
      </c>
      <c r="AD9" s="72">
        <f t="shared" si="0"/>
        <v>552</v>
      </c>
      <c r="AF9" s="7">
        <f t="shared" si="1"/>
        <v>552</v>
      </c>
      <c r="AG9" s="7">
        <f t="shared" si="2"/>
        <v>0</v>
      </c>
    </row>
    <row r="10" spans="1:33" x14ac:dyDescent="0.35">
      <c r="A10" s="78"/>
      <c r="B10" s="79"/>
      <c r="C10" s="80"/>
      <c r="D10" s="81"/>
      <c r="E10" s="256"/>
      <c r="F10" s="75"/>
      <c r="G10" s="76"/>
      <c r="H10" s="76"/>
      <c r="I10" s="77"/>
      <c r="J10" s="76"/>
      <c r="K10" s="73"/>
      <c r="L10" s="64">
        <v>45786</v>
      </c>
      <c r="M10" s="82" t="s">
        <v>100</v>
      </c>
      <c r="N10" s="66"/>
      <c r="O10" s="67" t="s">
        <v>97</v>
      </c>
      <c r="P10" s="68">
        <v>124.55</v>
      </c>
      <c r="Q10" s="261" t="s">
        <v>114</v>
      </c>
      <c r="R10" s="69"/>
      <c r="S10" s="70"/>
      <c r="T10" s="70"/>
      <c r="U10" s="70"/>
      <c r="V10" s="70"/>
      <c r="W10" s="70"/>
      <c r="X10" s="70"/>
      <c r="Y10" s="70"/>
      <c r="Z10" s="70"/>
      <c r="AA10" s="70">
        <v>103.8</v>
      </c>
      <c r="AB10" s="70"/>
      <c r="AC10" s="71">
        <v>20.75</v>
      </c>
      <c r="AD10" s="72">
        <f t="shared" si="0"/>
        <v>124.55</v>
      </c>
      <c r="AF10" s="7">
        <f t="shared" si="1"/>
        <v>124.55</v>
      </c>
      <c r="AG10" s="7">
        <f t="shared" si="2"/>
        <v>0</v>
      </c>
    </row>
    <row r="11" spans="1:33" x14ac:dyDescent="0.35">
      <c r="A11" s="78"/>
      <c r="B11" s="79"/>
      <c r="C11" s="80"/>
      <c r="D11" s="81"/>
      <c r="E11" s="256"/>
      <c r="F11" s="75"/>
      <c r="G11" s="76"/>
      <c r="H11" s="76"/>
      <c r="I11" s="77"/>
      <c r="J11" s="76"/>
      <c r="K11" s="73"/>
      <c r="L11" s="64">
        <v>45786</v>
      </c>
      <c r="M11" s="82" t="s">
        <v>101</v>
      </c>
      <c r="N11" s="66"/>
      <c r="O11" s="67" t="s">
        <v>98</v>
      </c>
      <c r="P11" s="68">
        <v>1750</v>
      </c>
      <c r="Q11" s="260" t="s">
        <v>115</v>
      </c>
      <c r="R11" s="69"/>
      <c r="S11" s="70"/>
      <c r="T11" s="70"/>
      <c r="U11" s="70"/>
      <c r="V11" s="70"/>
      <c r="W11" s="70"/>
      <c r="X11" s="70"/>
      <c r="Y11" s="70"/>
      <c r="Z11" s="70"/>
      <c r="AA11" s="70"/>
      <c r="AB11" s="70">
        <v>1750</v>
      </c>
      <c r="AC11" s="71"/>
      <c r="AD11" s="72">
        <f t="shared" si="0"/>
        <v>1750</v>
      </c>
      <c r="AF11" s="7">
        <f t="shared" si="1"/>
        <v>1750</v>
      </c>
      <c r="AG11" s="7">
        <f t="shared" si="2"/>
        <v>0</v>
      </c>
    </row>
    <row r="12" spans="1:33" x14ac:dyDescent="0.35">
      <c r="A12" s="78"/>
      <c r="B12" s="79"/>
      <c r="C12" s="80"/>
      <c r="D12" s="81"/>
      <c r="E12" s="256"/>
      <c r="F12" s="75"/>
      <c r="G12" s="76"/>
      <c r="H12" s="76"/>
      <c r="I12" s="77"/>
      <c r="J12" s="76"/>
      <c r="K12" s="73"/>
      <c r="L12" s="64">
        <v>45796</v>
      </c>
      <c r="M12" s="74" t="s">
        <v>53</v>
      </c>
      <c r="N12" s="66"/>
      <c r="O12" s="83" t="s">
        <v>50</v>
      </c>
      <c r="P12" s="68">
        <v>260</v>
      </c>
      <c r="Q12" s="260" t="s">
        <v>110</v>
      </c>
      <c r="R12" s="69"/>
      <c r="S12" s="70">
        <v>260</v>
      </c>
      <c r="T12" s="70"/>
      <c r="U12" s="70"/>
      <c r="V12" s="70"/>
      <c r="W12" s="70"/>
      <c r="X12" s="70"/>
      <c r="Y12" s="70"/>
      <c r="Z12" s="70"/>
      <c r="AA12" s="70"/>
      <c r="AC12" s="71"/>
      <c r="AD12" s="72">
        <f t="shared" si="0"/>
        <v>260</v>
      </c>
      <c r="AF12" s="7">
        <f t="shared" si="1"/>
        <v>260</v>
      </c>
      <c r="AG12" s="7">
        <f t="shared" si="2"/>
        <v>0</v>
      </c>
    </row>
    <row r="13" spans="1:33" x14ac:dyDescent="0.35">
      <c r="A13" s="78"/>
      <c r="B13" s="79"/>
      <c r="C13" s="80"/>
      <c r="D13" s="81"/>
      <c r="E13" s="256"/>
      <c r="F13" s="75"/>
      <c r="G13" s="76"/>
      <c r="H13" s="76"/>
      <c r="I13" s="77"/>
      <c r="J13" s="76"/>
      <c r="K13" s="73"/>
      <c r="L13" s="64">
        <v>45808</v>
      </c>
      <c r="M13" s="74" t="s">
        <v>52</v>
      </c>
      <c r="N13" s="66"/>
      <c r="O13" s="67" t="s">
        <v>79</v>
      </c>
      <c r="P13" s="68">
        <v>6</v>
      </c>
      <c r="Q13" s="260" t="s">
        <v>112</v>
      </c>
      <c r="R13" s="69"/>
      <c r="S13" s="70"/>
      <c r="T13" s="70"/>
      <c r="U13" s="70"/>
      <c r="V13" s="70"/>
      <c r="W13" s="70"/>
      <c r="X13" s="70"/>
      <c r="Y13" s="70">
        <v>6</v>
      </c>
      <c r="Z13" s="70"/>
      <c r="AA13" s="70"/>
      <c r="AB13" s="70"/>
      <c r="AC13" s="71"/>
      <c r="AD13" s="72">
        <f t="shared" si="0"/>
        <v>6</v>
      </c>
      <c r="AF13" s="7">
        <f t="shared" si="1"/>
        <v>6</v>
      </c>
      <c r="AG13" s="7">
        <f t="shared" si="2"/>
        <v>0</v>
      </c>
    </row>
    <row r="14" spans="1:33" x14ac:dyDescent="0.35">
      <c r="A14" s="78"/>
      <c r="B14" s="79"/>
      <c r="C14" s="80"/>
      <c r="D14" s="81"/>
      <c r="E14" s="256"/>
      <c r="F14" s="75"/>
      <c r="G14" s="76"/>
      <c r="H14" s="76"/>
      <c r="I14" s="77"/>
      <c r="J14" s="76"/>
      <c r="K14" s="73"/>
      <c r="L14" s="64">
        <v>45824</v>
      </c>
      <c r="M14" s="5" t="s">
        <v>53</v>
      </c>
      <c r="N14" s="66"/>
      <c r="O14" s="67" t="s">
        <v>50</v>
      </c>
      <c r="P14" s="68">
        <v>260</v>
      </c>
      <c r="Q14" s="260" t="s">
        <v>110</v>
      </c>
      <c r="R14" s="69"/>
      <c r="S14" s="70">
        <v>260</v>
      </c>
      <c r="T14" s="70"/>
      <c r="U14" s="70"/>
      <c r="V14" s="70"/>
      <c r="W14" s="70"/>
      <c r="X14" s="70"/>
      <c r="Y14" s="70"/>
      <c r="Z14" s="70"/>
      <c r="AA14" s="70"/>
      <c r="AB14" s="70"/>
      <c r="AC14" s="71"/>
      <c r="AD14" s="72">
        <f t="shared" si="0"/>
        <v>260</v>
      </c>
      <c r="AF14" s="7">
        <f t="shared" si="1"/>
        <v>260</v>
      </c>
      <c r="AG14" s="7">
        <f t="shared" si="2"/>
        <v>0</v>
      </c>
    </row>
    <row r="15" spans="1:33" x14ac:dyDescent="0.35">
      <c r="A15" s="78"/>
      <c r="B15" s="79"/>
      <c r="C15" s="80"/>
      <c r="D15" s="81"/>
      <c r="E15" s="256"/>
      <c r="F15" s="75"/>
      <c r="G15" s="76"/>
      <c r="H15" s="76"/>
      <c r="I15" s="77"/>
      <c r="J15" s="76"/>
      <c r="K15" s="73"/>
      <c r="L15" s="64">
        <v>45838</v>
      </c>
      <c r="M15" s="5" t="s">
        <v>52</v>
      </c>
      <c r="N15" s="66"/>
      <c r="O15" s="67" t="s">
        <v>79</v>
      </c>
      <c r="P15" s="68">
        <v>6</v>
      </c>
      <c r="Q15" s="260" t="s">
        <v>112</v>
      </c>
      <c r="R15" s="69"/>
      <c r="S15" s="70"/>
      <c r="T15" s="70"/>
      <c r="U15" s="70"/>
      <c r="V15" s="70"/>
      <c r="W15" s="70"/>
      <c r="X15" s="70"/>
      <c r="Y15" s="70">
        <v>6</v>
      </c>
      <c r="Z15" s="70"/>
      <c r="AA15" s="70"/>
      <c r="AB15" s="70"/>
      <c r="AC15" s="71"/>
      <c r="AD15" s="72">
        <f t="shared" si="0"/>
        <v>6</v>
      </c>
      <c r="AF15" s="7">
        <f t="shared" si="1"/>
        <v>6</v>
      </c>
      <c r="AG15" s="7">
        <f t="shared" si="2"/>
        <v>0</v>
      </c>
    </row>
    <row r="16" spans="1:33" x14ac:dyDescent="0.35">
      <c r="A16" s="78"/>
      <c r="B16" s="79"/>
      <c r="C16" s="80"/>
      <c r="D16" s="81"/>
      <c r="E16" s="256"/>
      <c r="F16" s="75"/>
      <c r="G16" s="76"/>
      <c r="H16" s="76"/>
      <c r="I16" s="77"/>
      <c r="J16" s="76"/>
      <c r="K16" s="73"/>
      <c r="L16" s="64"/>
      <c r="M16" s="84"/>
      <c r="N16" s="66"/>
      <c r="O16" s="67"/>
      <c r="P16" s="68"/>
      <c r="Q16" s="260"/>
      <c r="R16" s="69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1"/>
      <c r="AD16" s="72">
        <f t="shared" si="0"/>
        <v>0</v>
      </c>
      <c r="AF16" s="7">
        <f t="shared" si="1"/>
        <v>0</v>
      </c>
      <c r="AG16" s="7">
        <f t="shared" si="2"/>
        <v>0</v>
      </c>
    </row>
    <row r="17" spans="1:33" x14ac:dyDescent="0.35">
      <c r="A17" s="78"/>
      <c r="B17" s="79"/>
      <c r="C17" s="80"/>
      <c r="D17" s="81"/>
      <c r="E17" s="256"/>
      <c r="F17" s="75"/>
      <c r="G17" s="76"/>
      <c r="H17" s="76"/>
      <c r="I17" s="77"/>
      <c r="J17" s="76"/>
      <c r="K17" s="73"/>
      <c r="L17" s="64"/>
      <c r="M17" s="65"/>
      <c r="N17" s="66"/>
      <c r="O17" s="67"/>
      <c r="P17" s="68"/>
      <c r="Q17" s="260"/>
      <c r="R17" s="69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1"/>
      <c r="AD17" s="72">
        <f t="shared" si="0"/>
        <v>0</v>
      </c>
      <c r="AF17" s="7">
        <f t="shared" si="1"/>
        <v>0</v>
      </c>
      <c r="AG17" s="7">
        <f t="shared" si="2"/>
        <v>0</v>
      </c>
    </row>
    <row r="18" spans="1:33" x14ac:dyDescent="0.35">
      <c r="A18" s="78"/>
      <c r="B18" s="79"/>
      <c r="C18" s="80"/>
      <c r="D18" s="85"/>
      <c r="E18" s="257"/>
      <c r="F18" s="75"/>
      <c r="G18" s="76"/>
      <c r="H18" s="76"/>
      <c r="I18" s="77"/>
      <c r="J18" s="76"/>
      <c r="K18" s="73"/>
      <c r="L18" s="64"/>
      <c r="M18" s="65"/>
      <c r="N18" s="66"/>
      <c r="O18" s="67"/>
      <c r="P18" s="86"/>
      <c r="Q18" s="262"/>
      <c r="R18" s="87"/>
      <c r="S18" s="88"/>
      <c r="T18" s="88"/>
      <c r="U18" s="88"/>
      <c r="V18" s="88"/>
      <c r="W18" s="88"/>
      <c r="X18" s="88"/>
      <c r="Y18" s="88"/>
      <c r="Z18" s="88"/>
      <c r="AA18" s="88"/>
      <c r="AB18" s="89"/>
      <c r="AC18" s="90"/>
      <c r="AD18" s="72">
        <f t="shared" si="0"/>
        <v>0</v>
      </c>
      <c r="AF18" s="7">
        <f t="shared" si="1"/>
        <v>0</v>
      </c>
      <c r="AG18" s="7">
        <f t="shared" si="2"/>
        <v>0</v>
      </c>
    </row>
    <row r="19" spans="1:33" x14ac:dyDescent="0.35">
      <c r="A19" s="78"/>
      <c r="B19" s="79"/>
      <c r="C19" s="80"/>
      <c r="D19" s="85"/>
      <c r="E19" s="257"/>
      <c r="F19" s="75"/>
      <c r="G19" s="76"/>
      <c r="H19" s="76"/>
      <c r="I19" s="77"/>
      <c r="J19" s="76"/>
      <c r="K19" s="73"/>
      <c r="L19" s="64"/>
      <c r="M19" s="65"/>
      <c r="N19" s="66"/>
      <c r="O19" s="67"/>
      <c r="P19" s="86"/>
      <c r="Q19" s="262"/>
      <c r="R19" s="87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90"/>
      <c r="AD19" s="72">
        <f t="shared" si="0"/>
        <v>0</v>
      </c>
      <c r="AF19" s="7">
        <f t="shared" si="1"/>
        <v>0</v>
      </c>
      <c r="AG19" s="7">
        <f t="shared" si="2"/>
        <v>0</v>
      </c>
    </row>
    <row r="20" spans="1:33" ht="18.600000000000001" thickBot="1" x14ac:dyDescent="0.4">
      <c r="A20" s="78"/>
      <c r="B20" s="79"/>
      <c r="C20" s="80"/>
      <c r="D20" s="91"/>
      <c r="E20" s="258"/>
      <c r="F20" s="92"/>
      <c r="G20" s="93"/>
      <c r="H20" s="93"/>
      <c r="I20" s="94"/>
      <c r="J20" s="93"/>
      <c r="K20" s="95"/>
      <c r="L20" s="96"/>
      <c r="M20" s="97"/>
      <c r="N20" s="98"/>
      <c r="O20" s="99"/>
      <c r="P20" s="100"/>
      <c r="Q20" s="263"/>
      <c r="R20" s="101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3"/>
      <c r="AD20" s="104">
        <f t="shared" si="0"/>
        <v>0</v>
      </c>
      <c r="AF20" s="7">
        <f t="shared" si="1"/>
        <v>0</v>
      </c>
      <c r="AG20" s="7">
        <f t="shared" si="2"/>
        <v>0</v>
      </c>
    </row>
    <row r="21" spans="1:33" ht="18.600000000000001" thickBot="1" x14ac:dyDescent="0.4">
      <c r="A21" s="105">
        <v>44377</v>
      </c>
      <c r="B21" s="106"/>
      <c r="C21" s="107" t="s">
        <v>18</v>
      </c>
      <c r="D21" s="108">
        <f>SUM(D6:D20)</f>
        <v>17258.490000000002</v>
      </c>
      <c r="E21" s="109">
        <f>SUM(E6:E20)</f>
        <v>0</v>
      </c>
      <c r="F21" s="110">
        <f t="shared" ref="F21:K21" si="3">SUM(F7:F20)</f>
        <v>6455</v>
      </c>
      <c r="G21" s="110">
        <f t="shared" si="3"/>
        <v>0</v>
      </c>
      <c r="H21" s="110">
        <f t="shared" si="3"/>
        <v>0</v>
      </c>
      <c r="I21" s="110">
        <f t="shared" si="3"/>
        <v>0</v>
      </c>
      <c r="J21" s="110">
        <f t="shared" si="3"/>
        <v>0</v>
      </c>
      <c r="K21" s="111">
        <f t="shared" si="3"/>
        <v>252.04</v>
      </c>
      <c r="L21" s="112">
        <v>44742</v>
      </c>
      <c r="M21" s="113"/>
      <c r="N21" s="114"/>
      <c r="O21" s="115" t="s">
        <v>27</v>
      </c>
      <c r="P21" s="116">
        <f>SUM(P6:P20)</f>
        <v>3271.55</v>
      </c>
      <c r="Q21" s="117">
        <f t="shared" ref="Q21:AB21" si="4">SUM(Q7:Q20)</f>
        <v>0</v>
      </c>
      <c r="R21" s="118">
        <f t="shared" si="4"/>
        <v>0</v>
      </c>
      <c r="S21" s="116">
        <f t="shared" si="4"/>
        <v>520</v>
      </c>
      <c r="T21" s="116">
        <f t="shared" si="4"/>
        <v>0</v>
      </c>
      <c r="U21" s="116">
        <f t="shared" si="4"/>
        <v>0</v>
      </c>
      <c r="V21" s="116">
        <f t="shared" si="4"/>
        <v>0</v>
      </c>
      <c r="W21" s="116">
        <f>SUM(W6:W20)</f>
        <v>0</v>
      </c>
      <c r="X21" s="116">
        <f t="shared" si="4"/>
        <v>460</v>
      </c>
      <c r="Y21" s="116">
        <f t="shared" si="4"/>
        <v>18</v>
      </c>
      <c r="Z21" s="116">
        <f t="shared" si="4"/>
        <v>0</v>
      </c>
      <c r="AA21" s="116">
        <f t="shared" si="4"/>
        <v>103.8</v>
      </c>
      <c r="AB21" s="116">
        <f t="shared" si="4"/>
        <v>1797</v>
      </c>
      <c r="AC21" s="119">
        <f>SUM(AC6:AC20)</f>
        <v>112.75</v>
      </c>
      <c r="AD21" s="120">
        <f>SUM(AD6:AD20)</f>
        <v>3011.55</v>
      </c>
      <c r="AF21" s="121">
        <f>SUM(AF7:AF20)</f>
        <v>3011.55</v>
      </c>
      <c r="AG21" s="121">
        <f t="shared" ref="AG21" si="5">SUM(AG7:AG20)</f>
        <v>0</v>
      </c>
    </row>
    <row r="22" spans="1:33" ht="18.600000000000001" thickTop="1" x14ac:dyDescent="0.35">
      <c r="A22" s="1">
        <v>44377</v>
      </c>
      <c r="B22" s="8"/>
      <c r="C22" s="8" t="s">
        <v>29</v>
      </c>
      <c r="D22" s="122">
        <f>P21</f>
        <v>3271.55</v>
      </c>
      <c r="E22" s="123">
        <f>Q21</f>
        <v>0</v>
      </c>
      <c r="L22" s="2"/>
      <c r="AD22" s="2"/>
    </row>
    <row r="23" spans="1:33" ht="18.600000000000001" thickBot="1" x14ac:dyDescent="0.4">
      <c r="A23" s="1">
        <v>44377</v>
      </c>
      <c r="B23" s="8"/>
      <c r="C23" s="8" t="s">
        <v>6</v>
      </c>
      <c r="D23" s="125">
        <f>D21-D22</f>
        <v>13986.940000000002</v>
      </c>
      <c r="E23" s="126">
        <f>E21-E22</f>
        <v>0</v>
      </c>
      <c r="G23" s="9"/>
      <c r="I23" s="9"/>
      <c r="K23" s="9">
        <f>SUM(F21:K21)</f>
        <v>6707.04</v>
      </c>
      <c r="N23" s="2"/>
      <c r="P23" s="7">
        <f>P21</f>
        <v>3271.55</v>
      </c>
      <c r="AD23" s="12"/>
    </row>
    <row r="24" spans="1:33" ht="18.600000000000001" thickTop="1" x14ac:dyDescent="0.35">
      <c r="D24" s="127" t="s">
        <v>21</v>
      </c>
      <c r="E24" s="127" t="s">
        <v>22</v>
      </c>
      <c r="N24" s="2"/>
    </row>
    <row r="25" spans="1:33" ht="22.35" customHeight="1" thickBot="1" x14ac:dyDescent="0.4">
      <c r="C25" s="8" t="s">
        <v>7</v>
      </c>
      <c r="D25" s="127" t="s">
        <v>23</v>
      </c>
      <c r="E25" s="128">
        <f>SUM(D23:E23)</f>
        <v>13986.940000000002</v>
      </c>
      <c r="F25" s="129" t="s">
        <v>44</v>
      </c>
      <c r="G25" s="9"/>
      <c r="H25" s="9"/>
      <c r="I25" s="9"/>
      <c r="J25" s="9"/>
      <c r="K25" s="9"/>
      <c r="L25" s="2"/>
      <c r="N25" s="130" t="s">
        <v>85</v>
      </c>
    </row>
    <row r="26" spans="1:33" ht="22.35" customHeight="1" x14ac:dyDescent="0.35">
      <c r="C26" s="8"/>
      <c r="D26" s="127"/>
      <c r="E26" s="127"/>
      <c r="F26" s="131"/>
      <c r="G26" s="9"/>
      <c r="H26" s="9"/>
      <c r="L26" s="2"/>
      <c r="N26" s="132" t="s">
        <v>84</v>
      </c>
      <c r="P26" s="133">
        <v>13986.94</v>
      </c>
      <c r="Q26" s="134" t="s">
        <v>15</v>
      </c>
      <c r="T26" s="135" t="s">
        <v>38</v>
      </c>
      <c r="U26" s="136"/>
      <c r="V26" s="136"/>
    </row>
    <row r="27" spans="1:33" ht="21.6" customHeight="1" x14ac:dyDescent="0.35">
      <c r="F27" s="9"/>
      <c r="G27" s="9"/>
      <c r="H27" s="9"/>
      <c r="L27" s="2"/>
      <c r="N27" s="137"/>
      <c r="P27" s="133"/>
      <c r="Q27" s="134"/>
      <c r="T27" s="138"/>
      <c r="U27" s="139"/>
    </row>
    <row r="28" spans="1:33" ht="17.399999999999999" customHeight="1" x14ac:dyDescent="0.35">
      <c r="C28" s="8" t="s">
        <v>86</v>
      </c>
      <c r="D28" s="9"/>
      <c r="E28" s="9">
        <f>D6+E6</f>
        <v>10551.45</v>
      </c>
      <c r="L28" s="2"/>
      <c r="N28" s="2"/>
      <c r="P28" s="140"/>
      <c r="Q28" s="134"/>
      <c r="T28" s="138"/>
      <c r="U28" s="139"/>
    </row>
    <row r="29" spans="1:33" x14ac:dyDescent="0.35">
      <c r="C29" s="2" t="s">
        <v>19</v>
      </c>
      <c r="E29" s="3">
        <f>K23</f>
        <v>6707.04</v>
      </c>
      <c r="L29" s="2"/>
      <c r="P29" s="12">
        <f>SUM(P26:P28)</f>
        <v>13986.94</v>
      </c>
      <c r="U29" s="139"/>
    </row>
    <row r="30" spans="1:33" x14ac:dyDescent="0.35">
      <c r="C30" s="2" t="s">
        <v>20</v>
      </c>
      <c r="E30" s="3">
        <f>P23</f>
        <v>3271.55</v>
      </c>
      <c r="L30" s="2"/>
      <c r="N30" s="132" t="s">
        <v>8</v>
      </c>
      <c r="P30" s="7">
        <v>0</v>
      </c>
      <c r="Q30" s="141" t="s">
        <v>16</v>
      </c>
      <c r="R30" s="136"/>
      <c r="S30" s="136"/>
      <c r="T30" s="142"/>
      <c r="U30" s="139"/>
      <c r="V30" s="143"/>
    </row>
    <row r="31" spans="1:33" ht="18.600000000000001" thickBot="1" x14ac:dyDescent="0.4">
      <c r="C31" s="8" t="s">
        <v>87</v>
      </c>
      <c r="D31" s="127" t="s">
        <v>24</v>
      </c>
      <c r="E31" s="144">
        <f>E28+E29-E30</f>
        <v>13986.940000000002</v>
      </c>
      <c r="F31" s="145"/>
      <c r="L31" s="2"/>
      <c r="N31" s="146" t="s">
        <v>25</v>
      </c>
      <c r="O31" s="147" t="s">
        <v>43</v>
      </c>
      <c r="P31" s="148">
        <f>P29-P30</f>
        <v>13986.94</v>
      </c>
      <c r="Q31" s="149" t="s">
        <v>9</v>
      </c>
      <c r="R31" s="150">
        <f>P46-E46</f>
        <v>0</v>
      </c>
      <c r="S31" s="150"/>
      <c r="U31" s="139"/>
      <c r="W31" s="143"/>
      <c r="X31" s="143"/>
      <c r="Y31" s="143"/>
      <c r="Z31" s="143"/>
      <c r="AA31" s="143"/>
      <c r="AB31" s="143"/>
    </row>
    <row r="32" spans="1:33" ht="19.2" thickTop="1" thickBot="1" x14ac:dyDescent="0.4">
      <c r="L32" s="2"/>
      <c r="U32" s="151">
        <f>SUM(U27:U31)</f>
        <v>0</v>
      </c>
    </row>
    <row r="33" spans="4:18" ht="18.600000000000001" thickTop="1" x14ac:dyDescent="0.35">
      <c r="D33" s="152"/>
      <c r="E33" s="152"/>
      <c r="L33" s="2"/>
      <c r="P33" s="153" t="s">
        <v>26</v>
      </c>
      <c r="Q33" s="153"/>
      <c r="R33" s="133"/>
    </row>
    <row r="34" spans="4:18" x14ac:dyDescent="0.35">
      <c r="D34" s="152"/>
      <c r="E34" s="152"/>
      <c r="L34" s="2"/>
    </row>
  </sheetData>
  <phoneticPr fontId="1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8D147-9AA9-4F84-A86B-81357C06949E}">
  <dimension ref="A1:AG40"/>
  <sheetViews>
    <sheetView showGridLines="0" view="pageBreakPreview" zoomScale="60" zoomScaleNormal="70" workbookViewId="0">
      <pane ySplit="5" topLeftCell="A6" activePane="bottomLeft" state="frozen"/>
      <selection pane="bottomLeft" activeCell="AC23" sqref="AC23"/>
    </sheetView>
  </sheetViews>
  <sheetFormatPr defaultColWidth="8.88671875" defaultRowHeight="18" x14ac:dyDescent="0.35"/>
  <cols>
    <col min="1" max="1" width="11.88671875" style="4" customWidth="1"/>
    <col min="2" max="2" width="15.44140625" style="2" customWidth="1"/>
    <col min="3" max="3" width="36.44140625" style="2" customWidth="1"/>
    <col min="4" max="4" width="15.109375" style="3" bestFit="1" customWidth="1"/>
    <col min="5" max="5" width="32.33203125" style="3" customWidth="1"/>
    <col min="6" max="6" width="11.33203125" style="3" bestFit="1" customWidth="1"/>
    <col min="7" max="10" width="10.109375" style="3" customWidth="1"/>
    <col min="11" max="11" width="11.5546875" style="3" bestFit="1" customWidth="1"/>
    <col min="12" max="12" width="11.88671875" style="4" customWidth="1"/>
    <col min="13" max="13" width="16.33203125" style="138" customWidth="1"/>
    <col min="14" max="14" width="15.6640625" style="124" customWidth="1"/>
    <col min="15" max="15" width="33.109375" style="2" customWidth="1"/>
    <col min="16" max="16" width="14.109375" style="7" customWidth="1"/>
    <col min="17" max="17" width="36.77734375" style="7" customWidth="1"/>
    <col min="18" max="18" width="21.44140625" style="7" customWidth="1"/>
    <col min="19" max="29" width="12.88671875" style="7" customWidth="1"/>
    <col min="30" max="30" width="10.88671875" style="7" customWidth="1"/>
    <col min="31" max="31" width="3.88671875" style="2" customWidth="1"/>
    <col min="32" max="32" width="10.5546875" style="2" bestFit="1" customWidth="1"/>
    <col min="33" max="33" width="13.109375" style="2" customWidth="1"/>
    <col min="34" max="16384" width="8.88671875" style="2"/>
  </cols>
  <sheetData>
    <row r="1" spans="1:33" x14ac:dyDescent="0.35">
      <c r="A1" s="1" t="s">
        <v>30</v>
      </c>
      <c r="N1" s="6"/>
    </row>
    <row r="2" spans="1:33" x14ac:dyDescent="0.35">
      <c r="N2" s="6"/>
    </row>
    <row r="3" spans="1:33" s="8" customFormat="1" ht="18.600000000000001" thickBot="1" x14ac:dyDescent="0.4">
      <c r="A3" s="1" t="s">
        <v>88</v>
      </c>
      <c r="D3" s="9"/>
      <c r="E3" s="9"/>
      <c r="F3" s="9"/>
      <c r="G3" s="9"/>
      <c r="H3" s="9"/>
      <c r="I3" s="9"/>
      <c r="J3" s="9"/>
      <c r="K3" s="9"/>
      <c r="L3" s="1"/>
      <c r="M3" s="130"/>
      <c r="N3" s="11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</row>
    <row r="4" spans="1:33" s="8" customFormat="1" ht="18" customHeight="1" thickTop="1" thickBot="1" x14ac:dyDescent="0.4">
      <c r="A4" s="13" t="s">
        <v>10</v>
      </c>
      <c r="B4" s="14"/>
      <c r="C4" s="14"/>
      <c r="D4" s="15"/>
      <c r="E4" s="15"/>
      <c r="F4" s="15"/>
      <c r="G4" s="15"/>
      <c r="H4" s="15"/>
      <c r="I4" s="15"/>
      <c r="J4" s="15"/>
      <c r="K4" s="16"/>
      <c r="L4" s="17" t="s">
        <v>11</v>
      </c>
      <c r="M4" s="154"/>
      <c r="N4" s="19"/>
      <c r="O4" s="14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1"/>
    </row>
    <row r="5" spans="1:33" s="37" customFormat="1" ht="61.5" customHeight="1" thickTop="1" thickBot="1" x14ac:dyDescent="0.35">
      <c r="A5" s="22" t="s">
        <v>0</v>
      </c>
      <c r="B5" s="23" t="s">
        <v>1</v>
      </c>
      <c r="C5" s="24" t="s">
        <v>2</v>
      </c>
      <c r="D5" s="25" t="s">
        <v>79</v>
      </c>
      <c r="E5" s="245" t="s">
        <v>107</v>
      </c>
      <c r="F5" s="27" t="s">
        <v>12</v>
      </c>
      <c r="G5" s="26" t="s">
        <v>13</v>
      </c>
      <c r="H5" s="26" t="str">
        <f>Summary!C5</f>
        <v>Other Income</v>
      </c>
      <c r="I5" s="26"/>
      <c r="J5" s="28" t="s">
        <v>14</v>
      </c>
      <c r="K5" s="29" t="s">
        <v>4</v>
      </c>
      <c r="L5" s="30" t="s">
        <v>0</v>
      </c>
      <c r="M5" s="155" t="s">
        <v>40</v>
      </c>
      <c r="N5" s="32" t="s">
        <v>3</v>
      </c>
      <c r="O5" s="24" t="s">
        <v>2</v>
      </c>
      <c r="P5" s="33" t="s">
        <v>79</v>
      </c>
      <c r="Q5" s="249" t="s">
        <v>107</v>
      </c>
      <c r="R5" s="34" t="s">
        <v>33</v>
      </c>
      <c r="S5" s="35" t="str">
        <f>Summary!C12</f>
        <v>Lane Cleaning</v>
      </c>
      <c r="T5" s="35" t="str">
        <f>Summary!C13</f>
        <v>ALCA Subsciption</v>
      </c>
      <c r="U5" s="35" t="str">
        <f>Summary!C14</f>
        <v>Insurance</v>
      </c>
      <c r="V5" s="35" t="str">
        <f>Summary!C15</f>
        <v>Room Rent</v>
      </c>
      <c r="W5" s="35" t="str">
        <f>Summary!C16</f>
        <v>Expenses</v>
      </c>
      <c r="X5" s="35" t="str">
        <f>Summary!C17</f>
        <v>Audit</v>
      </c>
      <c r="Y5" s="35" t="str">
        <f>Summary!C18</f>
        <v>Bank Charges</v>
      </c>
      <c r="Z5" s="35" t="str">
        <f>Summary!C19</f>
        <v>Bulbs for Village</v>
      </c>
      <c r="AA5" s="35" t="str">
        <f>Summary!C20</f>
        <v>Infrastructure Repairs</v>
      </c>
      <c r="AB5" s="35" t="s">
        <v>14</v>
      </c>
      <c r="AC5" s="35" t="s">
        <v>4</v>
      </c>
      <c r="AD5" s="36" t="s">
        <v>28</v>
      </c>
      <c r="AF5" s="37" t="s">
        <v>36</v>
      </c>
      <c r="AG5" s="37" t="s">
        <v>37</v>
      </c>
    </row>
    <row r="6" spans="1:33" s="8" customFormat="1" x14ac:dyDescent="0.35">
      <c r="A6" s="38">
        <v>44378</v>
      </c>
      <c r="B6" s="39"/>
      <c r="C6" s="40" t="s">
        <v>31</v>
      </c>
      <c r="D6" s="41">
        <f>'April - June ''25'!D23</f>
        <v>13986.940000000002</v>
      </c>
      <c r="E6" s="246">
        <f>'April - June ''25'!E23</f>
        <v>0</v>
      </c>
      <c r="F6" s="202">
        <f>'April - June ''25'!F21</f>
        <v>6455</v>
      </c>
      <c r="G6" s="43">
        <f>'April - June ''25'!G21</f>
        <v>0</v>
      </c>
      <c r="H6" s="43">
        <f>'April - June ''25'!H21</f>
        <v>0</v>
      </c>
      <c r="I6" s="44">
        <f>'April - June ''25'!I21</f>
        <v>0</v>
      </c>
      <c r="J6" s="43">
        <f>'April - June ''25'!J21</f>
        <v>0</v>
      </c>
      <c r="K6" s="45">
        <f>'April - June ''25'!K21</f>
        <v>252.04</v>
      </c>
      <c r="L6" s="156">
        <v>44378</v>
      </c>
      <c r="M6" s="217"/>
      <c r="N6" s="218"/>
      <c r="O6" s="157" t="s">
        <v>39</v>
      </c>
      <c r="P6" s="185">
        <f>'April - June ''25'!P21</f>
        <v>3271.55</v>
      </c>
      <c r="Q6" s="250">
        <f>'April - June ''25'!Q21</f>
        <v>0</v>
      </c>
      <c r="R6" s="50">
        <f>'April - June ''25'!R21</f>
        <v>0</v>
      </c>
      <c r="S6" s="51">
        <f>'April - June ''25'!S21</f>
        <v>520</v>
      </c>
      <c r="T6" s="51">
        <f>'April - June ''25'!T21</f>
        <v>0</v>
      </c>
      <c r="U6" s="51">
        <f>'April - June ''25'!U21</f>
        <v>0</v>
      </c>
      <c r="V6" s="51">
        <f>'April - June ''25'!V21</f>
        <v>0</v>
      </c>
      <c r="W6" s="51">
        <f>'April - June ''25'!W21</f>
        <v>0</v>
      </c>
      <c r="X6" s="51">
        <f>'April - June ''25'!X21</f>
        <v>460</v>
      </c>
      <c r="Y6" s="51">
        <f>'April - June ''25'!Y21</f>
        <v>18</v>
      </c>
      <c r="Z6" s="51">
        <f>'April - June ''25'!Z21</f>
        <v>0</v>
      </c>
      <c r="AA6" s="51">
        <f>'April - June ''25'!AA21</f>
        <v>103.8</v>
      </c>
      <c r="AB6" s="51">
        <f>'April - June ''25'!AB21</f>
        <v>1797</v>
      </c>
      <c r="AC6" s="51">
        <f>'April - June ''25'!AC21</f>
        <v>112.75</v>
      </c>
      <c r="AD6" s="54">
        <f>'April - June ''25'!AD21</f>
        <v>3011.55</v>
      </c>
      <c r="AF6" s="158">
        <f>'April - June ''25'!AD21</f>
        <v>3011.55</v>
      </c>
      <c r="AG6" s="55"/>
    </row>
    <row r="7" spans="1:33" x14ac:dyDescent="0.35">
      <c r="A7" s="56">
        <v>45915</v>
      </c>
      <c r="B7" s="203" t="s">
        <v>149</v>
      </c>
      <c r="C7" s="58" t="s">
        <v>78</v>
      </c>
      <c r="D7" s="59">
        <v>200</v>
      </c>
      <c r="E7" s="247" t="s">
        <v>150</v>
      </c>
      <c r="F7" s="204"/>
      <c r="G7" s="61"/>
      <c r="H7" s="61">
        <v>200</v>
      </c>
      <c r="I7" s="62"/>
      <c r="J7" s="61"/>
      <c r="K7" s="63"/>
      <c r="L7" s="205">
        <v>45842</v>
      </c>
      <c r="M7" s="159" t="s">
        <v>124</v>
      </c>
      <c r="N7" s="163"/>
      <c r="O7" s="164" t="s">
        <v>117</v>
      </c>
      <c r="P7" s="206">
        <v>400</v>
      </c>
      <c r="Q7" s="251" t="s">
        <v>118</v>
      </c>
      <c r="R7" s="191"/>
      <c r="S7" s="70"/>
      <c r="T7" s="166"/>
      <c r="U7" s="166"/>
      <c r="V7" s="166"/>
      <c r="W7" s="166"/>
      <c r="X7" s="166"/>
      <c r="Y7" s="166"/>
      <c r="Z7" s="207"/>
      <c r="AA7" s="166"/>
      <c r="AB7" s="207">
        <v>400</v>
      </c>
      <c r="AC7" s="207"/>
      <c r="AD7" s="72">
        <f>SUM(R7:AC7)</f>
        <v>400</v>
      </c>
      <c r="AF7" s="7">
        <f t="shared" ref="AF7:AF12" si="0">SUM(P7:Q7)</f>
        <v>400</v>
      </c>
      <c r="AG7" s="7">
        <f t="shared" ref="AG7:AG12" si="1">AF7-AD7</f>
        <v>0</v>
      </c>
    </row>
    <row r="8" spans="1:33" ht="16.350000000000001" customHeight="1" x14ac:dyDescent="0.35">
      <c r="A8" s="78"/>
      <c r="B8" s="208"/>
      <c r="C8" s="80"/>
      <c r="D8" s="81"/>
      <c r="E8" s="248"/>
      <c r="F8" s="209"/>
      <c r="G8" s="76"/>
      <c r="H8" s="76"/>
      <c r="I8" s="77"/>
      <c r="J8" s="76"/>
      <c r="K8" s="73"/>
      <c r="L8" s="205">
        <v>45842</v>
      </c>
      <c r="M8" s="159" t="s">
        <v>125</v>
      </c>
      <c r="N8" s="66"/>
      <c r="O8" s="67" t="s">
        <v>119</v>
      </c>
      <c r="P8" s="160">
        <v>45</v>
      </c>
      <c r="Q8" s="252" t="s">
        <v>120</v>
      </c>
      <c r="R8" s="69"/>
      <c r="S8" s="237"/>
      <c r="T8" s="237"/>
      <c r="U8" s="237"/>
      <c r="V8" s="70"/>
      <c r="W8" s="70"/>
      <c r="X8" s="70"/>
      <c r="Y8" s="70"/>
      <c r="Z8" s="70"/>
      <c r="AA8" s="70"/>
      <c r="AB8" s="70">
        <v>45</v>
      </c>
      <c r="AC8" s="70"/>
      <c r="AD8" s="72">
        <f t="shared" ref="AD8:AD26" si="2">SUM(R8:AC8)</f>
        <v>45</v>
      </c>
      <c r="AF8" s="7">
        <f t="shared" si="0"/>
        <v>45</v>
      </c>
      <c r="AG8" s="7">
        <f t="shared" si="1"/>
        <v>0</v>
      </c>
    </row>
    <row r="9" spans="1:33" ht="17.25" customHeight="1" x14ac:dyDescent="0.35">
      <c r="A9" s="78"/>
      <c r="B9" s="208"/>
      <c r="C9" s="80"/>
      <c r="D9" s="81"/>
      <c r="E9" s="248"/>
      <c r="F9" s="209"/>
      <c r="G9" s="76"/>
      <c r="H9" s="76"/>
      <c r="I9" s="77"/>
      <c r="J9" s="76"/>
      <c r="K9" s="73"/>
      <c r="L9" s="205">
        <v>45842</v>
      </c>
      <c r="M9" s="159" t="s">
        <v>126</v>
      </c>
      <c r="N9" s="163"/>
      <c r="O9" s="164" t="s">
        <v>119</v>
      </c>
      <c r="P9" s="165">
        <v>45</v>
      </c>
      <c r="Q9" s="251" t="s">
        <v>120</v>
      </c>
      <c r="R9" s="191"/>
      <c r="S9" s="237"/>
      <c r="T9" s="238"/>
      <c r="U9" s="238"/>
      <c r="V9" s="166"/>
      <c r="W9" s="70"/>
      <c r="X9" s="70"/>
      <c r="Y9" s="70"/>
      <c r="Z9" s="70"/>
      <c r="AA9" s="70"/>
      <c r="AB9" s="70">
        <v>45</v>
      </c>
      <c r="AC9" s="70"/>
      <c r="AD9" s="72">
        <f t="shared" si="2"/>
        <v>45</v>
      </c>
      <c r="AF9" s="7">
        <f t="shared" si="0"/>
        <v>45</v>
      </c>
      <c r="AG9" s="7">
        <f t="shared" si="1"/>
        <v>0</v>
      </c>
    </row>
    <row r="10" spans="1:33" x14ac:dyDescent="0.35">
      <c r="A10" s="78"/>
      <c r="B10" s="79"/>
      <c r="C10" s="80"/>
      <c r="D10" s="81"/>
      <c r="E10" s="248"/>
      <c r="F10" s="209"/>
      <c r="G10" s="76"/>
      <c r="H10" s="76"/>
      <c r="I10" s="77"/>
      <c r="J10" s="76"/>
      <c r="K10" s="73"/>
      <c r="L10" s="205">
        <v>45842</v>
      </c>
      <c r="M10" s="159" t="s">
        <v>127</v>
      </c>
      <c r="N10" s="66"/>
      <c r="O10" s="67" t="s">
        <v>121</v>
      </c>
      <c r="P10" s="160">
        <v>24</v>
      </c>
      <c r="Q10" s="252" t="s">
        <v>133</v>
      </c>
      <c r="R10" s="69"/>
      <c r="S10" s="237"/>
      <c r="T10" s="237"/>
      <c r="U10" s="237"/>
      <c r="V10" s="70"/>
      <c r="W10" s="70"/>
      <c r="X10" s="70"/>
      <c r="Y10" s="70"/>
      <c r="Z10" s="70"/>
      <c r="AA10" s="70"/>
      <c r="AB10" s="70">
        <v>20</v>
      </c>
      <c r="AC10" s="70">
        <v>4</v>
      </c>
      <c r="AD10" s="72">
        <f t="shared" si="2"/>
        <v>24</v>
      </c>
      <c r="AF10" s="7">
        <f t="shared" si="0"/>
        <v>24</v>
      </c>
      <c r="AG10" s="7">
        <f t="shared" si="1"/>
        <v>0</v>
      </c>
    </row>
    <row r="11" spans="1:33" x14ac:dyDescent="0.35">
      <c r="A11" s="78"/>
      <c r="B11" s="79"/>
      <c r="C11" s="80"/>
      <c r="D11" s="81"/>
      <c r="E11" s="248"/>
      <c r="F11" s="209"/>
      <c r="G11" s="76"/>
      <c r="H11" s="76"/>
      <c r="I11" s="77"/>
      <c r="J11" s="76"/>
      <c r="K11" s="73"/>
      <c r="L11" s="205">
        <v>45842</v>
      </c>
      <c r="M11" s="159" t="s">
        <v>128</v>
      </c>
      <c r="N11" s="66"/>
      <c r="O11" s="67" t="s">
        <v>121</v>
      </c>
      <c r="P11" s="160">
        <v>40.01</v>
      </c>
      <c r="Q11" s="252" t="s">
        <v>134</v>
      </c>
      <c r="R11" s="69"/>
      <c r="S11" s="237"/>
      <c r="T11" s="237"/>
      <c r="U11" s="237"/>
      <c r="V11" s="70"/>
      <c r="W11" s="70"/>
      <c r="X11" s="70"/>
      <c r="AB11" s="7">
        <v>33.340000000000003</v>
      </c>
      <c r="AC11" s="7">
        <v>6.67</v>
      </c>
      <c r="AD11" s="72">
        <f t="shared" si="2"/>
        <v>40.010000000000005</v>
      </c>
      <c r="AF11" s="7">
        <f t="shared" si="0"/>
        <v>40.01</v>
      </c>
      <c r="AG11" s="7">
        <f t="shared" si="1"/>
        <v>0</v>
      </c>
    </row>
    <row r="12" spans="1:33" x14ac:dyDescent="0.35">
      <c r="A12" s="78"/>
      <c r="B12" s="79"/>
      <c r="C12" s="80"/>
      <c r="D12" s="81"/>
      <c r="E12" s="248"/>
      <c r="F12" s="209"/>
      <c r="G12" s="76"/>
      <c r="H12" s="76"/>
      <c r="I12" s="77"/>
      <c r="J12" s="76"/>
      <c r="K12" s="73"/>
      <c r="L12" s="205">
        <v>45842</v>
      </c>
      <c r="M12" s="159" t="s">
        <v>129</v>
      </c>
      <c r="N12" s="66"/>
      <c r="O12" s="169" t="s">
        <v>122</v>
      </c>
      <c r="P12" s="160">
        <v>585.96</v>
      </c>
      <c r="Q12" s="252" t="s">
        <v>135</v>
      </c>
      <c r="R12" s="69"/>
      <c r="S12" s="237"/>
      <c r="T12" s="239"/>
      <c r="U12" s="237">
        <v>585.96</v>
      </c>
      <c r="V12" s="70"/>
      <c r="W12" s="70"/>
      <c r="X12" s="70"/>
      <c r="Y12" s="70"/>
      <c r="Z12" s="70"/>
      <c r="AA12" s="70"/>
      <c r="AB12" s="70"/>
      <c r="AC12" s="70"/>
      <c r="AD12" s="72">
        <f t="shared" si="2"/>
        <v>585.96</v>
      </c>
      <c r="AF12" s="7">
        <f t="shared" si="0"/>
        <v>585.96</v>
      </c>
      <c r="AG12" s="7">
        <f t="shared" si="1"/>
        <v>0</v>
      </c>
    </row>
    <row r="13" spans="1:33" x14ac:dyDescent="0.35">
      <c r="A13" s="78"/>
      <c r="B13" s="79"/>
      <c r="C13" s="80"/>
      <c r="D13" s="81"/>
      <c r="E13" s="248"/>
      <c r="F13" s="209"/>
      <c r="G13" s="76"/>
      <c r="H13" s="76"/>
      <c r="I13" s="77"/>
      <c r="J13" s="76"/>
      <c r="K13" s="73"/>
      <c r="L13" s="205">
        <v>45842</v>
      </c>
      <c r="M13" s="159" t="s">
        <v>130</v>
      </c>
      <c r="N13" s="66"/>
      <c r="O13" s="67" t="s">
        <v>119</v>
      </c>
      <c r="P13" s="160">
        <v>82.14</v>
      </c>
      <c r="Q13" s="252" t="s">
        <v>136</v>
      </c>
      <c r="R13" s="69"/>
      <c r="S13" s="237"/>
      <c r="T13" s="237">
        <v>82.14</v>
      </c>
      <c r="U13" s="237"/>
      <c r="V13" s="70"/>
      <c r="W13" s="70"/>
      <c r="X13" s="70"/>
      <c r="Y13" s="70"/>
      <c r="Z13" s="70"/>
      <c r="AA13" s="70"/>
      <c r="AB13" s="70"/>
      <c r="AC13" s="70"/>
      <c r="AD13" s="72">
        <f t="shared" si="2"/>
        <v>82.14</v>
      </c>
      <c r="AF13" s="7">
        <f>SUM([1]Sheet1!E1:F1)</f>
        <v>6</v>
      </c>
      <c r="AG13" s="7">
        <f>AF13-[1]Sheet1!S1</f>
        <v>0</v>
      </c>
    </row>
    <row r="14" spans="1:33" x14ac:dyDescent="0.35">
      <c r="A14" s="78"/>
      <c r="B14" s="79"/>
      <c r="C14" s="80"/>
      <c r="D14" s="81"/>
      <c r="E14" s="248"/>
      <c r="F14" s="209"/>
      <c r="G14" s="76"/>
      <c r="H14" s="76"/>
      <c r="I14" s="77"/>
      <c r="J14" s="76"/>
      <c r="K14" s="73"/>
      <c r="L14" s="64">
        <v>45852</v>
      </c>
      <c r="M14" s="159" t="s">
        <v>52</v>
      </c>
      <c r="N14" s="66"/>
      <c r="O14" s="67" t="s">
        <v>123</v>
      </c>
      <c r="P14" s="160">
        <v>260</v>
      </c>
      <c r="Q14" s="252" t="s">
        <v>137</v>
      </c>
      <c r="R14" s="69"/>
      <c r="S14" s="237">
        <v>260</v>
      </c>
      <c r="T14" s="237"/>
      <c r="U14" s="237"/>
      <c r="V14" s="70"/>
      <c r="W14" s="70"/>
      <c r="X14" s="70"/>
      <c r="Y14" s="70"/>
      <c r="Z14" s="70"/>
      <c r="AA14" s="70"/>
      <c r="AB14" s="70"/>
      <c r="AC14" s="70"/>
      <c r="AD14" s="72">
        <f t="shared" si="2"/>
        <v>260</v>
      </c>
      <c r="AF14" s="7">
        <f>SUM([1]Sheet1!E2:F2)</f>
        <v>250</v>
      </c>
      <c r="AG14" s="7">
        <f>AF14-[1]Sheet1!S2</f>
        <v>0</v>
      </c>
    </row>
    <row r="15" spans="1:33" x14ac:dyDescent="0.35">
      <c r="A15" s="78"/>
      <c r="B15" s="79"/>
      <c r="C15" s="80"/>
      <c r="D15" s="81"/>
      <c r="E15" s="248"/>
      <c r="F15" s="209"/>
      <c r="G15" s="76"/>
      <c r="H15" s="76"/>
      <c r="I15" s="77"/>
      <c r="J15" s="76"/>
      <c r="K15" s="73"/>
      <c r="L15" s="64">
        <v>45859</v>
      </c>
      <c r="M15" s="138" t="s">
        <v>131</v>
      </c>
      <c r="N15" s="163"/>
      <c r="O15" s="164" t="s">
        <v>117</v>
      </c>
      <c r="P15" s="165">
        <v>565.20000000000005</v>
      </c>
      <c r="Q15" s="251" t="s">
        <v>138</v>
      </c>
      <c r="R15" s="191">
        <v>565.20000000000005</v>
      </c>
      <c r="S15" s="237"/>
      <c r="T15" s="238"/>
      <c r="U15" s="238"/>
      <c r="V15" s="166"/>
      <c r="W15" s="70"/>
      <c r="X15" s="70"/>
      <c r="Y15" s="70"/>
      <c r="Z15" s="70"/>
      <c r="AA15" s="70"/>
      <c r="AB15" s="70"/>
      <c r="AC15" s="70"/>
      <c r="AD15" s="72">
        <f t="shared" si="2"/>
        <v>565.20000000000005</v>
      </c>
      <c r="AF15" s="7">
        <f>SUM([1]Sheet1!E3:F3)</f>
        <v>120.24</v>
      </c>
      <c r="AG15" s="7">
        <f>AF15-[1]Sheet1!S3</f>
        <v>0</v>
      </c>
    </row>
    <row r="16" spans="1:33" x14ac:dyDescent="0.35">
      <c r="A16" s="78"/>
      <c r="B16" s="79"/>
      <c r="C16" s="80"/>
      <c r="D16" s="81"/>
      <c r="E16" s="248"/>
      <c r="F16" s="209"/>
      <c r="G16" s="76"/>
      <c r="H16" s="76"/>
      <c r="I16" s="77"/>
      <c r="J16" s="76"/>
      <c r="K16" s="73"/>
      <c r="L16" s="64">
        <v>45869</v>
      </c>
      <c r="M16" s="194" t="s">
        <v>52</v>
      </c>
      <c r="N16" s="66"/>
      <c r="O16" s="67" t="s">
        <v>79</v>
      </c>
      <c r="P16" s="160">
        <v>6</v>
      </c>
      <c r="Q16" s="252" t="s">
        <v>139</v>
      </c>
      <c r="R16" s="69"/>
      <c r="S16" s="237"/>
      <c r="T16" s="237"/>
      <c r="U16" s="237"/>
      <c r="V16" s="70"/>
      <c r="W16" s="70"/>
      <c r="X16" s="70"/>
      <c r="Y16" s="70">
        <v>6</v>
      </c>
      <c r="Z16" s="70"/>
      <c r="AA16" s="70"/>
      <c r="AB16" s="70"/>
      <c r="AC16" s="70"/>
      <c r="AD16" s="72">
        <f t="shared" si="2"/>
        <v>6</v>
      </c>
      <c r="AF16" s="7">
        <f>SUM([1]Sheet1!E4:F4)</f>
        <v>256.52</v>
      </c>
      <c r="AG16" s="7">
        <f>AF16-[1]Sheet1!S4</f>
        <v>0</v>
      </c>
    </row>
    <row r="17" spans="1:33" x14ac:dyDescent="0.35">
      <c r="A17" s="78"/>
      <c r="B17" s="79"/>
      <c r="C17" s="80"/>
      <c r="D17" s="81"/>
      <c r="E17" s="248"/>
      <c r="F17" s="209"/>
      <c r="G17" s="76"/>
      <c r="H17" s="76"/>
      <c r="I17" s="77"/>
      <c r="J17" s="76"/>
      <c r="K17" s="73"/>
      <c r="L17" s="64">
        <v>45870</v>
      </c>
      <c r="M17" s="159" t="s">
        <v>132</v>
      </c>
      <c r="N17" s="66"/>
      <c r="O17" s="67" t="s">
        <v>117</v>
      </c>
      <c r="P17" s="160">
        <v>602</v>
      </c>
      <c r="Q17" s="252" t="s">
        <v>140</v>
      </c>
      <c r="R17" s="69">
        <v>602</v>
      </c>
      <c r="S17" s="237"/>
      <c r="T17" s="237"/>
      <c r="U17" s="237"/>
      <c r="V17" s="70"/>
      <c r="W17" s="70"/>
      <c r="X17" s="70"/>
      <c r="Y17" s="70"/>
      <c r="Z17" s="70"/>
      <c r="AA17" s="70"/>
      <c r="AB17" s="70"/>
      <c r="AC17" s="70"/>
      <c r="AD17" s="72">
        <f t="shared" si="2"/>
        <v>602</v>
      </c>
      <c r="AF17" s="7">
        <f>SUM([1]Sheet1!E5:F5)</f>
        <v>117.14</v>
      </c>
      <c r="AG17" s="7">
        <f>AF17-[1]Sheet1!S5</f>
        <v>0</v>
      </c>
    </row>
    <row r="18" spans="1:33" x14ac:dyDescent="0.35">
      <c r="A18" s="78"/>
      <c r="B18" s="79"/>
      <c r="C18" s="80"/>
      <c r="D18" s="81"/>
      <c r="E18" s="248"/>
      <c r="F18" s="209"/>
      <c r="G18" s="76"/>
      <c r="H18" s="76"/>
      <c r="I18" s="77"/>
      <c r="J18" s="76"/>
      <c r="K18" s="73"/>
      <c r="L18" s="64">
        <v>45880</v>
      </c>
      <c r="M18" s="159" t="s">
        <v>52</v>
      </c>
      <c r="N18" s="66"/>
      <c r="O18" s="67" t="s">
        <v>123</v>
      </c>
      <c r="P18" s="160">
        <v>260</v>
      </c>
      <c r="Q18" s="252" t="s">
        <v>137</v>
      </c>
      <c r="R18" s="69"/>
      <c r="S18" s="237">
        <v>260</v>
      </c>
      <c r="T18" s="237"/>
      <c r="U18" s="237"/>
      <c r="V18" s="70"/>
      <c r="W18" s="70"/>
      <c r="X18" s="70"/>
      <c r="Y18" s="70"/>
      <c r="Z18" s="70"/>
      <c r="AA18" s="70"/>
      <c r="AB18" s="70"/>
      <c r="AC18" s="70"/>
      <c r="AD18" s="72">
        <f t="shared" si="2"/>
        <v>260</v>
      </c>
      <c r="AF18" s="7">
        <f>SUM([1]Sheet1!E6:F6)</f>
        <v>5</v>
      </c>
      <c r="AG18" s="7">
        <f>AF18-[1]Sheet1!S6</f>
        <v>0</v>
      </c>
    </row>
    <row r="19" spans="1:33" x14ac:dyDescent="0.35">
      <c r="A19" s="78"/>
      <c r="B19" s="79"/>
      <c r="C19" s="80"/>
      <c r="D19" s="81"/>
      <c r="E19" s="248"/>
      <c r="F19" s="209"/>
      <c r="G19" s="76"/>
      <c r="H19" s="76"/>
      <c r="I19" s="77"/>
      <c r="J19" s="76"/>
      <c r="K19" s="73"/>
      <c r="L19" s="64">
        <v>45900</v>
      </c>
      <c r="M19" s="159" t="s">
        <v>52</v>
      </c>
      <c r="N19" s="66"/>
      <c r="O19" s="67" t="s">
        <v>79</v>
      </c>
      <c r="P19" s="160">
        <v>6</v>
      </c>
      <c r="Q19" s="252" t="s">
        <v>139</v>
      </c>
      <c r="R19" s="69"/>
      <c r="S19" s="237"/>
      <c r="T19" s="237"/>
      <c r="U19" s="237"/>
      <c r="V19" s="70"/>
      <c r="W19" s="70"/>
      <c r="X19" s="70"/>
      <c r="Y19" s="70">
        <v>6</v>
      </c>
      <c r="Z19" s="70"/>
      <c r="AA19" s="70"/>
      <c r="AB19" s="70"/>
      <c r="AC19" s="70"/>
      <c r="AD19" s="72">
        <f t="shared" si="2"/>
        <v>6</v>
      </c>
      <c r="AF19" s="7">
        <f>SUM([1]Sheet1!E7:F7)</f>
        <v>250</v>
      </c>
      <c r="AG19" s="7">
        <f>AF19-[1]Sheet1!S7</f>
        <v>0</v>
      </c>
    </row>
    <row r="20" spans="1:33" x14ac:dyDescent="0.35">
      <c r="A20" s="78"/>
      <c r="B20" s="79"/>
      <c r="C20" s="80"/>
      <c r="D20" s="81"/>
      <c r="E20" s="248"/>
      <c r="F20" s="209"/>
      <c r="G20" s="76"/>
      <c r="H20" s="76"/>
      <c r="I20" s="77"/>
      <c r="J20" s="76"/>
      <c r="K20" s="73"/>
      <c r="L20" s="64">
        <v>45901</v>
      </c>
      <c r="M20" s="194" t="s">
        <v>141</v>
      </c>
      <c r="N20" s="66"/>
      <c r="O20" s="67" t="s">
        <v>117</v>
      </c>
      <c r="P20" s="160">
        <v>727.96</v>
      </c>
      <c r="Q20" s="252" t="s">
        <v>142</v>
      </c>
      <c r="R20" s="69">
        <v>727.96</v>
      </c>
      <c r="S20" s="237"/>
      <c r="T20" s="237"/>
      <c r="U20" s="237"/>
      <c r="V20" s="70"/>
      <c r="W20" s="70"/>
      <c r="X20" s="70"/>
      <c r="Y20" s="70"/>
      <c r="Z20" s="70"/>
      <c r="AA20" s="70"/>
      <c r="AB20" s="70"/>
      <c r="AC20" s="70"/>
      <c r="AD20" s="72">
        <f t="shared" si="2"/>
        <v>727.96</v>
      </c>
      <c r="AF20" s="7">
        <f>SUM(P20:Q20)</f>
        <v>727.96</v>
      </c>
      <c r="AG20" s="7">
        <f>AF20-AD20</f>
        <v>0</v>
      </c>
    </row>
    <row r="21" spans="1:33" x14ac:dyDescent="0.35">
      <c r="A21" s="78"/>
      <c r="B21" s="79"/>
      <c r="C21" s="80"/>
      <c r="D21" s="81"/>
      <c r="E21" s="248"/>
      <c r="F21" s="209"/>
      <c r="G21" s="76"/>
      <c r="H21" s="76"/>
      <c r="I21" s="77"/>
      <c r="J21" s="76"/>
      <c r="K21" s="73"/>
      <c r="L21" s="64">
        <v>45908</v>
      </c>
      <c r="M21" s="159" t="s">
        <v>52</v>
      </c>
      <c r="N21" s="66"/>
      <c r="O21" s="67" t="s">
        <v>123</v>
      </c>
      <c r="P21" s="160">
        <v>260</v>
      </c>
      <c r="Q21" s="252" t="s">
        <v>137</v>
      </c>
      <c r="R21" s="69"/>
      <c r="S21" s="237">
        <v>260</v>
      </c>
      <c r="T21" s="237"/>
      <c r="U21" s="237"/>
      <c r="V21" s="70"/>
      <c r="W21" s="70"/>
      <c r="X21" s="70"/>
      <c r="Y21" s="70"/>
      <c r="Z21" s="70"/>
      <c r="AA21" s="70"/>
      <c r="AB21" s="70"/>
      <c r="AC21" s="70"/>
      <c r="AD21" s="72">
        <f t="shared" si="2"/>
        <v>260</v>
      </c>
      <c r="AF21" s="7">
        <f>SUM(P21:Q21)</f>
        <v>260</v>
      </c>
      <c r="AG21" s="7">
        <f>AF21-AD21</f>
        <v>0</v>
      </c>
    </row>
    <row r="22" spans="1:33" x14ac:dyDescent="0.35">
      <c r="A22" s="264"/>
      <c r="B22" s="265"/>
      <c r="C22" s="266"/>
      <c r="D22" s="267"/>
      <c r="E22" s="268"/>
      <c r="F22" s="269"/>
      <c r="G22" s="269"/>
      <c r="H22" s="269"/>
      <c r="I22" s="270"/>
      <c r="J22" s="269"/>
      <c r="K22" s="270"/>
      <c r="L22" s="271">
        <v>45912</v>
      </c>
      <c r="M22" s="272" t="s">
        <v>143</v>
      </c>
      <c r="N22" s="273"/>
      <c r="O22" s="274" t="s">
        <v>144</v>
      </c>
      <c r="P22" s="275">
        <v>4.3600000000000003</v>
      </c>
      <c r="Q22" s="276" t="s">
        <v>145</v>
      </c>
      <c r="R22" s="277"/>
      <c r="S22" s="278"/>
      <c r="T22" s="278"/>
      <c r="U22" s="278"/>
      <c r="V22" s="279"/>
      <c r="W22" s="279"/>
      <c r="X22" s="279"/>
      <c r="Y22" s="279"/>
      <c r="Z22" s="279"/>
      <c r="AA22" s="279"/>
      <c r="AB22" s="279">
        <v>3.63</v>
      </c>
      <c r="AC22" s="279">
        <v>0.73</v>
      </c>
      <c r="AD22" s="72">
        <f t="shared" si="2"/>
        <v>4.3599999999999994</v>
      </c>
      <c r="AF22" s="7">
        <f t="shared" ref="AF22:AF26" si="3">SUM(P22:Q22)</f>
        <v>4.3600000000000003</v>
      </c>
      <c r="AG22" s="7"/>
    </row>
    <row r="23" spans="1:33" x14ac:dyDescent="0.35">
      <c r="A23" s="264"/>
      <c r="B23" s="265"/>
      <c r="C23" s="266"/>
      <c r="D23" s="267"/>
      <c r="E23" s="268"/>
      <c r="F23" s="269"/>
      <c r="G23" s="269"/>
      <c r="H23" s="269"/>
      <c r="I23" s="270"/>
      <c r="J23" s="269"/>
      <c r="K23" s="270"/>
      <c r="L23" s="271">
        <v>45912</v>
      </c>
      <c r="M23" s="272" t="s">
        <v>146</v>
      </c>
      <c r="N23" s="273"/>
      <c r="O23" s="274" t="s">
        <v>147</v>
      </c>
      <c r="P23" s="275">
        <v>222.23</v>
      </c>
      <c r="Q23" s="276" t="s">
        <v>148</v>
      </c>
      <c r="R23" s="277"/>
      <c r="S23" s="278"/>
      <c r="T23" s="278"/>
      <c r="U23" s="278"/>
      <c r="V23" s="279"/>
      <c r="W23" s="279">
        <v>185.19</v>
      </c>
      <c r="X23" s="279"/>
      <c r="Y23" s="279"/>
      <c r="Z23" s="279"/>
      <c r="AA23" s="279"/>
      <c r="AB23" s="279"/>
      <c r="AC23" s="279">
        <v>37.04</v>
      </c>
      <c r="AD23" s="72">
        <f>SUM(R23:AC23)</f>
        <v>222.23</v>
      </c>
      <c r="AF23" s="7">
        <f t="shared" si="3"/>
        <v>222.23</v>
      </c>
      <c r="AG23" s="7"/>
    </row>
    <row r="24" spans="1:33" x14ac:dyDescent="0.35">
      <c r="A24" s="264"/>
      <c r="B24" s="265"/>
      <c r="C24" s="266"/>
      <c r="D24" s="267"/>
      <c r="E24" s="268"/>
      <c r="F24" s="269"/>
      <c r="G24" s="269"/>
      <c r="H24" s="269"/>
      <c r="I24" s="270"/>
      <c r="J24" s="269"/>
      <c r="K24" s="270"/>
      <c r="L24" s="271">
        <v>45930</v>
      </c>
      <c r="M24" s="272" t="s">
        <v>52</v>
      </c>
      <c r="N24" s="273"/>
      <c r="O24" s="274" t="s">
        <v>79</v>
      </c>
      <c r="P24" s="275">
        <v>6</v>
      </c>
      <c r="Q24" s="276" t="s">
        <v>139</v>
      </c>
      <c r="R24" s="277"/>
      <c r="S24" s="278"/>
      <c r="T24" s="278"/>
      <c r="U24" s="278"/>
      <c r="V24" s="279"/>
      <c r="W24" s="279"/>
      <c r="X24" s="279"/>
      <c r="Y24" s="279">
        <v>6</v>
      </c>
      <c r="Z24" s="279"/>
      <c r="AA24" s="279"/>
      <c r="AB24" s="279"/>
      <c r="AD24" s="72">
        <f t="shared" si="2"/>
        <v>6</v>
      </c>
      <c r="AF24" s="7">
        <f t="shared" si="3"/>
        <v>6</v>
      </c>
      <c r="AG24" s="7"/>
    </row>
    <row r="25" spans="1:33" x14ac:dyDescent="0.35">
      <c r="A25" s="264"/>
      <c r="B25" s="265"/>
      <c r="C25" s="266"/>
      <c r="D25" s="267"/>
      <c r="E25" s="268"/>
      <c r="F25" s="269"/>
      <c r="G25" s="269"/>
      <c r="H25" s="269"/>
      <c r="I25" s="270"/>
      <c r="J25" s="269"/>
      <c r="K25" s="270"/>
      <c r="L25" s="271"/>
      <c r="M25" s="272"/>
      <c r="N25" s="273"/>
      <c r="O25" s="274"/>
      <c r="P25" s="275"/>
      <c r="Q25" s="276"/>
      <c r="R25" s="277"/>
      <c r="S25" s="278"/>
      <c r="T25" s="278"/>
      <c r="U25" s="278"/>
      <c r="V25" s="279"/>
      <c r="W25" s="279"/>
      <c r="X25" s="279"/>
      <c r="Y25" s="279"/>
      <c r="Z25" s="279"/>
      <c r="AA25" s="279"/>
      <c r="AB25" s="279"/>
      <c r="AC25" s="279"/>
      <c r="AD25" s="72">
        <f t="shared" si="2"/>
        <v>0</v>
      </c>
      <c r="AF25" s="7">
        <f t="shared" si="3"/>
        <v>0</v>
      </c>
      <c r="AG25" s="7"/>
    </row>
    <row r="26" spans="1:33" x14ac:dyDescent="0.35">
      <c r="A26" s="264"/>
      <c r="B26" s="265"/>
      <c r="C26" s="266"/>
      <c r="D26" s="267"/>
      <c r="E26" s="268"/>
      <c r="F26" s="269"/>
      <c r="G26" s="269"/>
      <c r="H26" s="269"/>
      <c r="I26" s="270"/>
      <c r="J26" s="269"/>
      <c r="K26" s="270"/>
      <c r="L26" s="271"/>
      <c r="M26" s="272"/>
      <c r="N26" s="273"/>
      <c r="O26" s="274"/>
      <c r="P26" s="275"/>
      <c r="Q26" s="276"/>
      <c r="R26" s="277"/>
      <c r="S26" s="278"/>
      <c r="T26" s="278"/>
      <c r="U26" s="278"/>
      <c r="V26" s="279"/>
      <c r="W26" s="279"/>
      <c r="X26" s="279"/>
      <c r="Y26" s="279"/>
      <c r="Z26" s="279"/>
      <c r="AA26" s="279"/>
      <c r="AB26" s="279"/>
      <c r="AC26" s="279"/>
      <c r="AD26" s="72">
        <f t="shared" si="2"/>
        <v>0</v>
      </c>
      <c r="AF26" s="7">
        <f t="shared" si="3"/>
        <v>0</v>
      </c>
      <c r="AG26" s="7"/>
    </row>
    <row r="27" spans="1:33" ht="18.600000000000001" thickBot="1" x14ac:dyDescent="0.4">
      <c r="A27" s="105">
        <v>44469</v>
      </c>
      <c r="B27" s="106"/>
      <c r="C27" s="107" t="s">
        <v>18</v>
      </c>
      <c r="D27" s="108">
        <f t="shared" ref="D27:K27" si="4">SUM(D6:D21)</f>
        <v>14186.940000000002</v>
      </c>
      <c r="E27" s="210">
        <f t="shared" si="4"/>
        <v>0</v>
      </c>
      <c r="F27" s="211">
        <f t="shared" si="4"/>
        <v>6455</v>
      </c>
      <c r="G27" s="212">
        <f t="shared" si="4"/>
        <v>0</v>
      </c>
      <c r="H27" s="212">
        <f t="shared" si="4"/>
        <v>200</v>
      </c>
      <c r="I27" s="212">
        <f t="shared" si="4"/>
        <v>0</v>
      </c>
      <c r="J27" s="212">
        <f t="shared" si="4"/>
        <v>0</v>
      </c>
      <c r="K27" s="212">
        <f t="shared" si="4"/>
        <v>252.04</v>
      </c>
      <c r="L27" s="170">
        <v>44469</v>
      </c>
      <c r="M27" s="213"/>
      <c r="N27" s="172"/>
      <c r="O27" s="173" t="s">
        <v>17</v>
      </c>
      <c r="P27" s="214">
        <f>SUM(P7:P24)</f>
        <v>4141.8600000000006</v>
      </c>
      <c r="Q27" s="215">
        <f>SUM(Q7:Q24)</f>
        <v>0</v>
      </c>
      <c r="R27" s="216">
        <f>SUM(R7:R21)</f>
        <v>1895.16</v>
      </c>
      <c r="S27" s="215">
        <f>SUM(S7:S21)</f>
        <v>780</v>
      </c>
      <c r="T27" s="215">
        <f>SUM(T7:T21)</f>
        <v>82.14</v>
      </c>
      <c r="U27" s="215">
        <f>SUM(U7:U21)</f>
        <v>585.96</v>
      </c>
      <c r="V27" s="215">
        <f>SUM(V7:V21)</f>
        <v>0</v>
      </c>
      <c r="W27" s="215">
        <f>SUM(W7:W21)</f>
        <v>0</v>
      </c>
      <c r="X27" s="215">
        <f>SUM(X7:X21)</f>
        <v>0</v>
      </c>
      <c r="Y27" s="215">
        <f>SUM(Y7:Y21)</f>
        <v>12</v>
      </c>
      <c r="Z27" s="215">
        <f>SUM(Z7:Z21)</f>
        <v>0</v>
      </c>
      <c r="AA27" s="215">
        <f>SUM(AA7:AA21)</f>
        <v>0</v>
      </c>
      <c r="AB27" s="215">
        <f>SUM(AB7:AB21)</f>
        <v>543.34</v>
      </c>
      <c r="AC27" s="215">
        <f>SUM(AC7:AC21)</f>
        <v>10.67</v>
      </c>
      <c r="AD27" s="215">
        <f>SUM(AD7:AD21)</f>
        <v>3909.2700000000004</v>
      </c>
      <c r="AF27" s="215">
        <f>SUM(AF7:AF21)</f>
        <v>3132.83</v>
      </c>
      <c r="AG27" s="215">
        <f>SUM(AG7:AG21)</f>
        <v>0</v>
      </c>
    </row>
    <row r="28" spans="1:33" ht="18.600000000000001" thickTop="1" x14ac:dyDescent="0.35">
      <c r="A28" s="1">
        <v>44469</v>
      </c>
      <c r="B28" s="8"/>
      <c r="C28" s="8" t="s">
        <v>29</v>
      </c>
      <c r="D28" s="122">
        <f>P27</f>
        <v>4141.8600000000006</v>
      </c>
      <c r="E28" s="176">
        <f>Q27</f>
        <v>0</v>
      </c>
      <c r="L28" s="2"/>
      <c r="AF28" s="7"/>
      <c r="AG28" s="7"/>
    </row>
    <row r="29" spans="1:33" ht="18.600000000000001" thickBot="1" x14ac:dyDescent="0.4">
      <c r="A29" s="1">
        <v>44469</v>
      </c>
      <c r="B29" s="8"/>
      <c r="C29" s="8" t="s">
        <v>6</v>
      </c>
      <c r="D29" s="125">
        <f>D27-D28</f>
        <v>10045.080000000002</v>
      </c>
      <c r="E29" s="126">
        <f>E27-E28</f>
        <v>0</v>
      </c>
      <c r="G29" s="9"/>
      <c r="I29" s="9"/>
      <c r="K29" s="9">
        <f>SUM(F27:K27)</f>
        <v>6907.04</v>
      </c>
      <c r="N29" s="2"/>
      <c r="O29" s="8" t="s">
        <v>35</v>
      </c>
      <c r="P29" s="12">
        <f t="shared" ref="P29:AD29" si="5">P27+P6</f>
        <v>7413.4100000000008</v>
      </c>
      <c r="Q29" s="12">
        <f t="shared" si="5"/>
        <v>0</v>
      </c>
      <c r="R29" s="12">
        <f t="shared" si="5"/>
        <v>1895.16</v>
      </c>
      <c r="S29" s="12">
        <f t="shared" si="5"/>
        <v>1300</v>
      </c>
      <c r="T29" s="12">
        <f t="shared" si="5"/>
        <v>82.14</v>
      </c>
      <c r="U29" s="12">
        <f t="shared" si="5"/>
        <v>585.96</v>
      </c>
      <c r="V29" s="12">
        <f t="shared" si="5"/>
        <v>0</v>
      </c>
      <c r="W29" s="12">
        <f t="shared" si="5"/>
        <v>0</v>
      </c>
      <c r="X29" s="12">
        <f t="shared" si="5"/>
        <v>460</v>
      </c>
      <c r="Y29" s="12">
        <f t="shared" si="5"/>
        <v>30</v>
      </c>
      <c r="Z29" s="12">
        <f t="shared" si="5"/>
        <v>0</v>
      </c>
      <c r="AA29" s="12">
        <f t="shared" si="5"/>
        <v>103.8</v>
      </c>
      <c r="AB29" s="12">
        <f t="shared" si="5"/>
        <v>2340.34</v>
      </c>
      <c r="AC29" s="12">
        <f t="shared" si="5"/>
        <v>123.42</v>
      </c>
      <c r="AD29" s="12">
        <f t="shared" si="5"/>
        <v>6920.8200000000006</v>
      </c>
      <c r="AF29" s="12">
        <f>AF27+AF6</f>
        <v>6144.38</v>
      </c>
      <c r="AG29" s="7"/>
    </row>
    <row r="30" spans="1:33" ht="18.600000000000001" thickTop="1" x14ac:dyDescent="0.35">
      <c r="D30" s="127" t="s">
        <v>21</v>
      </c>
      <c r="E30" s="127" t="s">
        <v>22</v>
      </c>
      <c r="N30" s="2"/>
      <c r="AF30" s="7"/>
      <c r="AG30" s="7"/>
    </row>
    <row r="31" spans="1:33" ht="22.35" customHeight="1" thickBot="1" x14ac:dyDescent="0.4">
      <c r="C31" s="8" t="s">
        <v>7</v>
      </c>
      <c r="D31" s="127" t="s">
        <v>23</v>
      </c>
      <c r="E31" s="128">
        <f>SUM(D29:E29)</f>
        <v>10045.080000000002</v>
      </c>
      <c r="F31" s="129" t="s">
        <v>44</v>
      </c>
      <c r="G31" s="9"/>
      <c r="H31" s="9"/>
      <c r="I31" s="9"/>
      <c r="J31" s="9"/>
      <c r="K31" s="9"/>
      <c r="L31" s="2"/>
      <c r="N31" s="130" t="s">
        <v>90</v>
      </c>
      <c r="Z31" s="12"/>
      <c r="AF31" s="7"/>
      <c r="AG31" s="7"/>
    </row>
    <row r="32" spans="1:33" ht="22.35" customHeight="1" x14ac:dyDescent="0.35">
      <c r="C32" s="8"/>
      <c r="D32" s="127"/>
      <c r="E32" s="127"/>
      <c r="F32" s="131"/>
      <c r="G32" s="9"/>
      <c r="H32" s="9"/>
      <c r="L32" s="2"/>
      <c r="N32" s="132" t="s">
        <v>84</v>
      </c>
      <c r="P32" s="179">
        <v>10045.078</v>
      </c>
      <c r="Q32" s="134" t="s">
        <v>15</v>
      </c>
      <c r="T32" s="135" t="s">
        <v>38</v>
      </c>
      <c r="U32" s="136"/>
      <c r="V32" s="136"/>
      <c r="AF32" s="12"/>
      <c r="AG32" s="12"/>
    </row>
    <row r="33" spans="3:29" ht="21.6" customHeight="1" x14ac:dyDescent="0.35">
      <c r="F33" s="9"/>
      <c r="G33" s="9"/>
      <c r="H33" s="9"/>
      <c r="L33" s="2"/>
      <c r="N33" s="137"/>
      <c r="P33" s="2"/>
      <c r="Q33" s="134"/>
      <c r="T33" s="138"/>
      <c r="U33" s="139"/>
    </row>
    <row r="34" spans="3:29" x14ac:dyDescent="0.35">
      <c r="C34" s="8" t="s">
        <v>86</v>
      </c>
      <c r="D34" s="2"/>
      <c r="E34" s="9">
        <f>'April - June ''25'!E28</f>
        <v>10551.45</v>
      </c>
      <c r="L34" s="2"/>
      <c r="N34" s="2"/>
      <c r="P34" s="140"/>
      <c r="Q34" s="134"/>
      <c r="T34" s="138"/>
      <c r="U34" s="139"/>
    </row>
    <row r="35" spans="3:29" x14ac:dyDescent="0.35">
      <c r="C35" s="2" t="s">
        <v>19</v>
      </c>
      <c r="D35" s="2"/>
      <c r="E35" s="3">
        <f>K29</f>
        <v>6907.04</v>
      </c>
      <c r="L35" s="2"/>
      <c r="P35" s="12">
        <f>SUM(P32:P34)</f>
        <v>10045.078</v>
      </c>
      <c r="T35" s="138"/>
      <c r="U35" s="139"/>
    </row>
    <row r="36" spans="3:29" x14ac:dyDescent="0.35">
      <c r="C36" s="2" t="s">
        <v>20</v>
      </c>
      <c r="D36" s="2"/>
      <c r="E36" s="3">
        <f>P29</f>
        <v>7413.4100000000008</v>
      </c>
      <c r="L36" s="2"/>
      <c r="N36" s="132" t="s">
        <v>8</v>
      </c>
      <c r="Q36" s="141" t="s">
        <v>16</v>
      </c>
      <c r="R36" s="136"/>
      <c r="S36" s="136"/>
      <c r="T36" s="136"/>
      <c r="U36" s="139"/>
      <c r="W36" s="2"/>
    </row>
    <row r="37" spans="3:29" ht="18.600000000000001" thickBot="1" x14ac:dyDescent="0.4">
      <c r="C37" s="8" t="s">
        <v>89</v>
      </c>
      <c r="D37" s="180" t="s">
        <v>24</v>
      </c>
      <c r="E37" s="144">
        <f>E34+E35-E36</f>
        <v>10045.080000000002</v>
      </c>
      <c r="F37" s="145"/>
      <c r="L37" s="2"/>
      <c r="N37" s="146" t="s">
        <v>25</v>
      </c>
      <c r="O37" s="147" t="s">
        <v>47</v>
      </c>
      <c r="P37" s="148">
        <f>P35-P36</f>
        <v>10045.078</v>
      </c>
      <c r="Q37" s="149" t="s">
        <v>9</v>
      </c>
      <c r="R37" s="150">
        <f>P37-E37</f>
        <v>-2.000000002226443E-3</v>
      </c>
      <c r="S37" s="150" t="s">
        <v>48</v>
      </c>
      <c r="T37" s="143"/>
      <c r="U37" s="139"/>
      <c r="V37" s="143"/>
      <c r="W37" s="143"/>
      <c r="X37" s="143"/>
      <c r="Y37" s="143"/>
      <c r="Z37" s="143"/>
      <c r="AA37" s="143"/>
      <c r="AB37" s="143"/>
      <c r="AC37" s="143"/>
    </row>
    <row r="38" spans="3:29" ht="18.600000000000001" thickTop="1" x14ac:dyDescent="0.35">
      <c r="L38" s="2"/>
      <c r="U38" s="139"/>
    </row>
    <row r="39" spans="3:29" ht="18.600000000000001" thickBot="1" x14ac:dyDescent="0.4">
      <c r="D39" s="152"/>
      <c r="E39" s="152"/>
      <c r="L39" s="2"/>
      <c r="P39" s="181" t="s">
        <v>26</v>
      </c>
      <c r="Q39" s="181"/>
      <c r="R39" s="179"/>
      <c r="U39" s="151">
        <f>SUM(U33:U38)</f>
        <v>0</v>
      </c>
    </row>
    <row r="40" spans="3:29" ht="18.600000000000001" thickTop="1" x14ac:dyDescent="0.35">
      <c r="D40" s="152"/>
      <c r="E40" s="152"/>
      <c r="L40" s="2"/>
    </row>
  </sheetData>
  <phoneticPr fontId="16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A281C-A72F-4219-BD44-EF7C693767C7}">
  <dimension ref="A1:AG36"/>
  <sheetViews>
    <sheetView zoomScale="60" zoomScaleNormal="60" workbookViewId="0">
      <pane ySplit="5" topLeftCell="A6" activePane="bottomLeft" state="frozen"/>
      <selection pane="bottomLeft" activeCell="E33" sqref="E33"/>
    </sheetView>
  </sheetViews>
  <sheetFormatPr defaultColWidth="8.88671875" defaultRowHeight="18" x14ac:dyDescent="0.35"/>
  <cols>
    <col min="1" max="1" width="36" style="4" bestFit="1" customWidth="1"/>
    <col min="2" max="2" width="5.109375" style="2" bestFit="1" customWidth="1"/>
    <col min="3" max="3" width="40.44140625" style="2" bestFit="1" customWidth="1"/>
    <col min="4" max="4" width="15.109375" style="3" bestFit="1" customWidth="1"/>
    <col min="5" max="5" width="31.88671875" style="3" customWidth="1"/>
    <col min="6" max="6" width="13.109375" style="3" bestFit="1" customWidth="1"/>
    <col min="7" max="7" width="10.33203125" style="3" bestFit="1" customWidth="1"/>
    <col min="8" max="8" width="12.5546875" style="3" bestFit="1" customWidth="1"/>
    <col min="9" max="9" width="9.109375" style="3" bestFit="1" customWidth="1"/>
    <col min="10" max="10" width="6.88671875" style="3" bestFit="1" customWidth="1"/>
    <col min="11" max="11" width="13.109375" style="3" bestFit="1" customWidth="1"/>
    <col min="12" max="12" width="12.88671875" style="4" bestFit="1" customWidth="1"/>
    <col min="13" max="13" width="12.109375" style="138" bestFit="1" customWidth="1"/>
    <col min="14" max="14" width="10.33203125" style="124" customWidth="1"/>
    <col min="15" max="15" width="37.109375" style="2" bestFit="1" customWidth="1"/>
    <col min="16" max="16" width="26.88671875" style="7" customWidth="1"/>
    <col min="17" max="17" width="29.5546875" style="7" customWidth="1"/>
    <col min="18" max="18" width="14" style="7" bestFit="1" customWidth="1"/>
    <col min="19" max="19" width="17.5546875" style="7" bestFit="1" customWidth="1"/>
    <col min="20" max="20" width="15.77734375" style="7" customWidth="1"/>
    <col min="21" max="21" width="13.5546875" style="7" bestFit="1" customWidth="1"/>
    <col min="22" max="22" width="20.109375" style="7" bestFit="1" customWidth="1"/>
    <col min="23" max="23" width="11.33203125" style="7" bestFit="1" customWidth="1"/>
    <col min="24" max="24" width="12.88671875" style="7" customWidth="1"/>
    <col min="25" max="25" width="11.44140625" style="7" bestFit="1" customWidth="1"/>
    <col min="26" max="26" width="13.88671875" style="7" bestFit="1" customWidth="1"/>
    <col min="27" max="27" width="16.33203125" style="7" bestFit="1" customWidth="1"/>
    <col min="28" max="28" width="10.88671875" style="7" bestFit="1" customWidth="1"/>
    <col min="29" max="29" width="9.109375" style="7" bestFit="1" customWidth="1"/>
    <col min="30" max="30" width="12.6640625" style="7" bestFit="1" customWidth="1"/>
    <col min="31" max="31" width="3.88671875" style="2" customWidth="1"/>
    <col min="32" max="32" width="10.5546875" style="2" bestFit="1" customWidth="1"/>
    <col min="33" max="33" width="10.44140625" style="2" bestFit="1" customWidth="1"/>
    <col min="34" max="16384" width="8.88671875" style="2"/>
  </cols>
  <sheetData>
    <row r="1" spans="1:33" x14ac:dyDescent="0.35">
      <c r="A1" s="1" t="s">
        <v>30</v>
      </c>
      <c r="N1" s="6"/>
    </row>
    <row r="2" spans="1:33" x14ac:dyDescent="0.35">
      <c r="N2" s="6"/>
    </row>
    <row r="3" spans="1:33" s="8" customFormat="1" ht="18.600000000000001" thickBot="1" x14ac:dyDescent="0.4">
      <c r="A3" s="1" t="s">
        <v>88</v>
      </c>
      <c r="D3" s="9"/>
      <c r="E3" s="9"/>
      <c r="F3" s="9"/>
      <c r="G3" s="9"/>
      <c r="H3" s="9"/>
      <c r="I3" s="9"/>
      <c r="J3" s="9"/>
      <c r="K3" s="9"/>
      <c r="L3" s="1"/>
      <c r="M3" s="130"/>
      <c r="N3" s="11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</row>
    <row r="4" spans="1:33" s="8" customFormat="1" ht="18" customHeight="1" thickTop="1" thickBot="1" x14ac:dyDescent="0.4">
      <c r="A4" s="13" t="s">
        <v>10</v>
      </c>
      <c r="B4" s="14"/>
      <c r="C4" s="14"/>
      <c r="D4" s="15"/>
      <c r="E4" s="15"/>
      <c r="F4" s="15"/>
      <c r="G4" s="15"/>
      <c r="H4" s="15"/>
      <c r="I4" s="15"/>
      <c r="J4" s="15"/>
      <c r="K4" s="16"/>
      <c r="L4" s="17" t="s">
        <v>11</v>
      </c>
      <c r="M4" s="154"/>
      <c r="N4" s="19"/>
      <c r="O4" s="14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1"/>
    </row>
    <row r="5" spans="1:33" s="37" customFormat="1" ht="45.6" customHeight="1" thickTop="1" thickBot="1" x14ac:dyDescent="0.35">
      <c r="A5" s="22" t="s">
        <v>0</v>
      </c>
      <c r="B5" s="23" t="s">
        <v>1</v>
      </c>
      <c r="C5" s="24" t="s">
        <v>2</v>
      </c>
      <c r="D5" s="25" t="s">
        <v>79</v>
      </c>
      <c r="E5" s="249" t="s">
        <v>107</v>
      </c>
      <c r="F5" s="27" t="s">
        <v>12</v>
      </c>
      <c r="G5" s="26" t="s">
        <v>13</v>
      </c>
      <c r="H5" s="26" t="str">
        <f>Summary!C5</f>
        <v>Other Income</v>
      </c>
      <c r="I5" s="26"/>
      <c r="J5" s="28" t="s">
        <v>14</v>
      </c>
      <c r="K5" s="29" t="s">
        <v>4</v>
      </c>
      <c r="L5" s="30" t="s">
        <v>0</v>
      </c>
      <c r="M5" s="155" t="s">
        <v>40</v>
      </c>
      <c r="N5" s="32" t="s">
        <v>3</v>
      </c>
      <c r="O5" s="24" t="s">
        <v>2</v>
      </c>
      <c r="P5" s="33" t="s">
        <v>79</v>
      </c>
      <c r="Q5" s="249" t="s">
        <v>116</v>
      </c>
      <c r="R5" s="34" t="s">
        <v>33</v>
      </c>
      <c r="S5" s="35" t="str">
        <f>Summary!C12</f>
        <v>Lane Cleaning</v>
      </c>
      <c r="T5" s="35" t="str">
        <f>Summary!C13</f>
        <v>ALCA Subsciption</v>
      </c>
      <c r="U5" s="35" t="str">
        <f>Summary!C14</f>
        <v>Insurance</v>
      </c>
      <c r="V5" s="35" t="str">
        <f>Summary!C15</f>
        <v>Room Rent</v>
      </c>
      <c r="W5" s="35" t="str">
        <f>Summary!C16</f>
        <v>Expenses</v>
      </c>
      <c r="X5" s="35" t="str">
        <f>Summary!C17</f>
        <v>Audit</v>
      </c>
      <c r="Y5" s="35" t="str">
        <f>Summary!C18</f>
        <v>Bank Charges</v>
      </c>
      <c r="Z5" s="35" t="str">
        <f>Summary!C19</f>
        <v>Bulbs for Village</v>
      </c>
      <c r="AA5" s="35" t="str">
        <f>Summary!C20</f>
        <v>Infrastructure Repairs</v>
      </c>
      <c r="AB5" s="35" t="s">
        <v>14</v>
      </c>
      <c r="AC5" s="35" t="s">
        <v>4</v>
      </c>
      <c r="AD5" s="36" t="s">
        <v>28</v>
      </c>
      <c r="AF5" s="37" t="s">
        <v>36</v>
      </c>
      <c r="AG5" s="37" t="s">
        <v>37</v>
      </c>
    </row>
    <row r="6" spans="1:33" s="8" customFormat="1" x14ac:dyDescent="0.35">
      <c r="A6" s="38">
        <v>44470</v>
      </c>
      <c r="B6" s="219"/>
      <c r="C6" s="40" t="s">
        <v>31</v>
      </c>
      <c r="D6" s="41">
        <f>'July - Sept ''25'!D29</f>
        <v>10045.080000000002</v>
      </c>
      <c r="E6" s="253">
        <f>'July - Sept ''25'!E29</f>
        <v>0</v>
      </c>
      <c r="F6" s="42">
        <f>'July - Sept ''25'!F27</f>
        <v>6455</v>
      </c>
      <c r="G6" s="43">
        <f>'July - Sept ''25'!G27</f>
        <v>0</v>
      </c>
      <c r="H6" s="43">
        <f>'July - Sept ''25'!H27</f>
        <v>200</v>
      </c>
      <c r="I6" s="44">
        <f>'July - Sept ''25'!I27</f>
        <v>0</v>
      </c>
      <c r="J6" s="43">
        <f>'July - Sept ''25'!J27</f>
        <v>0</v>
      </c>
      <c r="K6" s="45">
        <f>'July - Sept ''25'!K27</f>
        <v>252.04</v>
      </c>
      <c r="L6" s="156">
        <v>44470</v>
      </c>
      <c r="M6" s="217"/>
      <c r="N6" s="218"/>
      <c r="O6" s="157" t="s">
        <v>32</v>
      </c>
      <c r="P6" s="185">
        <f>'July - Sept ''25'!P29</f>
        <v>7413.4100000000008</v>
      </c>
      <c r="Q6" s="250">
        <f>'July - Sept ''25'!Q29</f>
        <v>0</v>
      </c>
      <c r="R6" s="50">
        <f>'July - Sept ''25'!R29</f>
        <v>1895.16</v>
      </c>
      <c r="S6" s="51">
        <f>'July - Sept ''25'!S29</f>
        <v>1300</v>
      </c>
      <c r="T6" s="51">
        <f>'July - Sept ''25'!T29</f>
        <v>82.14</v>
      </c>
      <c r="U6" s="51">
        <f>'July - Sept ''25'!U29</f>
        <v>585.96</v>
      </c>
      <c r="V6" s="51">
        <f>'July - Sept ''25'!V29</f>
        <v>0</v>
      </c>
      <c r="W6" s="51">
        <f>'July - Sept ''25'!W29</f>
        <v>0</v>
      </c>
      <c r="X6" s="51">
        <f>'July - Sept ''25'!X29</f>
        <v>460</v>
      </c>
      <c r="Y6" s="51">
        <f>'July - Sept ''25'!Y29</f>
        <v>30</v>
      </c>
      <c r="Z6" s="51">
        <f>'July - Sept ''25'!Z29</f>
        <v>0</v>
      </c>
      <c r="AA6" s="51">
        <f>'July - Sept ''25'!AA29</f>
        <v>103.8</v>
      </c>
      <c r="AB6" s="51">
        <f>'July - Sept ''25'!AB29</f>
        <v>2340.34</v>
      </c>
      <c r="AC6" s="53">
        <f>'July - Sept ''25'!AC29</f>
        <v>123.42</v>
      </c>
      <c r="AD6" s="54">
        <f>'July - Sept ''25'!AD29</f>
        <v>6920.8200000000006</v>
      </c>
      <c r="AF6" s="158">
        <f>'July - Sept ''25'!$AF$29</f>
        <v>6144.38</v>
      </c>
      <c r="AG6" s="55"/>
    </row>
    <row r="7" spans="1:33" ht="18" customHeight="1" x14ac:dyDescent="0.35">
      <c r="A7" s="78">
        <v>45931</v>
      </c>
      <c r="B7" s="79"/>
      <c r="C7" s="58" t="s">
        <v>78</v>
      </c>
      <c r="D7" s="59">
        <v>6255</v>
      </c>
      <c r="E7" s="256"/>
      <c r="F7" s="75">
        <v>6255</v>
      </c>
      <c r="G7" s="76"/>
      <c r="H7" s="76"/>
      <c r="I7" s="77"/>
      <c r="J7" s="76"/>
      <c r="K7" s="73"/>
      <c r="L7" s="64">
        <v>45931</v>
      </c>
      <c r="M7" s="159" t="s">
        <v>151</v>
      </c>
      <c r="N7" s="66"/>
      <c r="O7" s="67" t="s">
        <v>117</v>
      </c>
      <c r="P7" s="160">
        <v>632.23</v>
      </c>
      <c r="Q7" s="252" t="s">
        <v>154</v>
      </c>
      <c r="R7" s="69">
        <v>632.23</v>
      </c>
      <c r="S7" s="70"/>
      <c r="T7" s="70"/>
      <c r="U7" s="70"/>
      <c r="V7" s="70"/>
      <c r="W7" s="70"/>
      <c r="X7" s="70"/>
      <c r="Y7" s="70"/>
      <c r="Z7" s="70"/>
      <c r="AA7" s="70"/>
      <c r="AB7" s="70"/>
      <c r="AC7" s="71"/>
      <c r="AD7" s="72">
        <f t="shared" ref="AD7:AD21" si="0">SUM(R7:AC7)</f>
        <v>632.23</v>
      </c>
      <c r="AF7" s="7">
        <f t="shared" ref="AF7:AF22" si="1">SUM(P7:Q7)</f>
        <v>632.23</v>
      </c>
      <c r="AG7" s="7">
        <f>AF7-AD7</f>
        <v>0</v>
      </c>
    </row>
    <row r="8" spans="1:33" ht="17.25" customHeight="1" x14ac:dyDescent="0.35">
      <c r="A8" s="78"/>
      <c r="B8" s="79"/>
      <c r="C8" s="80"/>
      <c r="D8" s="81"/>
      <c r="E8" s="256"/>
      <c r="F8" s="75"/>
      <c r="G8" s="76"/>
      <c r="H8" s="76"/>
      <c r="I8" s="77"/>
      <c r="J8" s="76"/>
      <c r="K8" s="73"/>
      <c r="L8" s="161">
        <v>45936</v>
      </c>
      <c r="M8" s="162" t="s">
        <v>52</v>
      </c>
      <c r="N8" s="163"/>
      <c r="O8" s="164" t="s">
        <v>152</v>
      </c>
      <c r="P8" s="165">
        <v>260</v>
      </c>
      <c r="Q8" s="251" t="s">
        <v>153</v>
      </c>
      <c r="R8" s="69"/>
      <c r="S8" s="70">
        <v>260</v>
      </c>
      <c r="T8" s="166"/>
      <c r="U8" s="166"/>
      <c r="V8" s="166"/>
      <c r="W8" s="70"/>
      <c r="X8" s="70"/>
      <c r="Y8" s="70"/>
      <c r="Z8" s="70"/>
      <c r="AA8" s="70"/>
      <c r="AB8" s="70"/>
      <c r="AC8" s="71"/>
      <c r="AD8" s="72">
        <f t="shared" si="0"/>
        <v>260</v>
      </c>
      <c r="AF8" s="7">
        <f t="shared" si="1"/>
        <v>260</v>
      </c>
      <c r="AG8" s="7">
        <f t="shared" ref="AG8:AG21" si="2">AF8-AD8</f>
        <v>0</v>
      </c>
    </row>
    <row r="9" spans="1:33" x14ac:dyDescent="0.35">
      <c r="A9" s="78"/>
      <c r="B9" s="79"/>
      <c r="C9" s="80"/>
      <c r="D9" s="81"/>
      <c r="E9" s="256"/>
      <c r="F9" s="75"/>
      <c r="G9" s="76"/>
      <c r="H9" s="76"/>
      <c r="I9" s="77"/>
      <c r="J9" s="76"/>
      <c r="K9" s="73"/>
      <c r="L9" s="64">
        <v>45961</v>
      </c>
      <c r="M9" s="162" t="s">
        <v>52</v>
      </c>
      <c r="N9" s="163"/>
      <c r="O9" s="67" t="s">
        <v>79</v>
      </c>
      <c r="P9" s="165">
        <v>6</v>
      </c>
      <c r="Q9" s="251" t="s">
        <v>112</v>
      </c>
      <c r="R9" s="69"/>
      <c r="S9" s="70"/>
      <c r="T9" s="166"/>
      <c r="U9" s="166"/>
      <c r="V9" s="166"/>
      <c r="W9" s="70"/>
      <c r="X9" s="70"/>
      <c r="Y9" s="70">
        <v>6</v>
      </c>
      <c r="Z9" s="70"/>
      <c r="AA9" s="70"/>
      <c r="AB9" s="70"/>
      <c r="AC9" s="71"/>
      <c r="AD9" s="72">
        <f t="shared" si="0"/>
        <v>6</v>
      </c>
      <c r="AF9" s="7">
        <f t="shared" si="1"/>
        <v>6</v>
      </c>
      <c r="AG9" s="7">
        <f t="shared" si="2"/>
        <v>0</v>
      </c>
    </row>
    <row r="10" spans="1:33" x14ac:dyDescent="0.35">
      <c r="A10" s="78"/>
      <c r="B10" s="79"/>
      <c r="C10" s="80"/>
      <c r="D10" s="81"/>
      <c r="E10" s="256"/>
      <c r="F10" s="75"/>
      <c r="G10" s="76"/>
      <c r="H10" s="76"/>
      <c r="I10" s="77"/>
      <c r="J10" s="76"/>
      <c r="K10" s="73"/>
      <c r="L10" s="64"/>
      <c r="M10" s="167"/>
      <c r="N10" s="66"/>
      <c r="O10" s="83"/>
      <c r="P10" s="160"/>
      <c r="Q10" s="252"/>
      <c r="R10" s="69"/>
      <c r="S10" s="70"/>
      <c r="T10" s="70"/>
      <c r="U10" s="70"/>
      <c r="V10" s="166"/>
      <c r="W10" s="70"/>
      <c r="X10" s="70"/>
      <c r="Y10" s="70"/>
      <c r="Z10" s="70"/>
      <c r="AA10" s="70"/>
      <c r="AB10" s="70"/>
      <c r="AC10" s="70"/>
      <c r="AD10" s="72">
        <f>SUM(R10:AC10)</f>
        <v>0</v>
      </c>
      <c r="AF10" s="7">
        <f t="shared" si="1"/>
        <v>0</v>
      </c>
      <c r="AG10" s="7">
        <f t="shared" si="2"/>
        <v>0</v>
      </c>
    </row>
    <row r="11" spans="1:33" x14ac:dyDescent="0.35">
      <c r="A11" s="78"/>
      <c r="B11" s="79"/>
      <c r="C11" s="80"/>
      <c r="D11" s="81"/>
      <c r="E11" s="256"/>
      <c r="F11" s="75"/>
      <c r="G11" s="76"/>
      <c r="H11" s="76"/>
      <c r="I11" s="77"/>
      <c r="J11" s="76"/>
      <c r="K11" s="73"/>
      <c r="L11" s="64"/>
      <c r="M11" s="168"/>
      <c r="N11" s="163"/>
      <c r="O11" s="164"/>
      <c r="P11" s="165"/>
      <c r="Q11" s="251"/>
      <c r="R11" s="69"/>
      <c r="S11" s="70"/>
      <c r="T11" s="166"/>
      <c r="U11" s="166"/>
      <c r="V11" s="166"/>
      <c r="W11" s="70"/>
      <c r="X11" s="70"/>
      <c r="Y11" s="70"/>
      <c r="Z11" s="70"/>
      <c r="AA11" s="70"/>
      <c r="AB11" s="70"/>
      <c r="AC11" s="70"/>
      <c r="AD11" s="72">
        <f>SUM(R11:AC11)</f>
        <v>0</v>
      </c>
      <c r="AF11" s="7">
        <f t="shared" si="1"/>
        <v>0</v>
      </c>
      <c r="AG11" s="7">
        <f t="shared" si="2"/>
        <v>0</v>
      </c>
    </row>
    <row r="12" spans="1:33" x14ac:dyDescent="0.35">
      <c r="A12" s="78"/>
      <c r="B12" s="79"/>
      <c r="C12" s="80"/>
      <c r="D12" s="81"/>
      <c r="E12" s="256"/>
      <c r="F12" s="75"/>
      <c r="G12" s="76"/>
      <c r="H12" s="76"/>
      <c r="I12" s="77"/>
      <c r="J12" s="76"/>
      <c r="K12" s="73"/>
      <c r="L12" s="64"/>
      <c r="M12" s="167"/>
      <c r="N12" s="66"/>
      <c r="O12" s="67"/>
      <c r="P12" s="160"/>
      <c r="Q12" s="252"/>
      <c r="R12" s="69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1"/>
      <c r="AD12" s="72">
        <f t="shared" si="0"/>
        <v>0</v>
      </c>
      <c r="AF12" s="7">
        <f t="shared" si="1"/>
        <v>0</v>
      </c>
      <c r="AG12" s="7">
        <f t="shared" si="2"/>
        <v>0</v>
      </c>
    </row>
    <row r="13" spans="1:33" x14ac:dyDescent="0.35">
      <c r="A13" s="78"/>
      <c r="B13" s="79"/>
      <c r="C13" s="80"/>
      <c r="D13" s="81"/>
      <c r="E13" s="256"/>
      <c r="F13" s="75"/>
      <c r="G13" s="76"/>
      <c r="H13" s="76"/>
      <c r="I13" s="77"/>
      <c r="J13" s="76"/>
      <c r="K13" s="73"/>
      <c r="L13" s="64"/>
      <c r="M13" s="167"/>
      <c r="N13" s="66"/>
      <c r="O13" s="169"/>
      <c r="P13" s="160"/>
      <c r="Q13" s="252"/>
      <c r="R13" s="69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1"/>
      <c r="AD13" s="72">
        <f t="shared" si="0"/>
        <v>0</v>
      </c>
      <c r="AF13" s="7">
        <f t="shared" si="1"/>
        <v>0</v>
      </c>
      <c r="AG13" s="7">
        <f t="shared" si="2"/>
        <v>0</v>
      </c>
    </row>
    <row r="14" spans="1:33" x14ac:dyDescent="0.35">
      <c r="A14" s="78"/>
      <c r="B14" s="79"/>
      <c r="C14" s="80"/>
      <c r="D14" s="81"/>
      <c r="E14" s="256"/>
      <c r="F14" s="75"/>
      <c r="G14" s="76"/>
      <c r="H14" s="76"/>
      <c r="I14" s="77"/>
      <c r="J14" s="76"/>
      <c r="K14" s="73"/>
      <c r="L14" s="64"/>
      <c r="M14" s="167"/>
      <c r="N14" s="66"/>
      <c r="O14" s="67"/>
      <c r="P14" s="160"/>
      <c r="Q14" s="252"/>
      <c r="R14" s="69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1"/>
      <c r="AD14" s="72">
        <f t="shared" si="0"/>
        <v>0</v>
      </c>
      <c r="AF14" s="7">
        <f t="shared" si="1"/>
        <v>0</v>
      </c>
      <c r="AG14" s="7">
        <f t="shared" si="2"/>
        <v>0</v>
      </c>
    </row>
    <row r="15" spans="1:33" x14ac:dyDescent="0.35">
      <c r="A15" s="78"/>
      <c r="B15" s="79"/>
      <c r="C15" s="80"/>
      <c r="D15" s="81"/>
      <c r="E15" s="256"/>
      <c r="F15" s="75"/>
      <c r="G15" s="76"/>
      <c r="H15" s="76"/>
      <c r="I15" s="77"/>
      <c r="J15" s="76"/>
      <c r="K15" s="73"/>
      <c r="L15" s="64"/>
      <c r="M15" s="167"/>
      <c r="N15" s="163"/>
      <c r="O15" s="164"/>
      <c r="P15" s="165"/>
      <c r="Q15" s="251"/>
      <c r="R15" s="69"/>
      <c r="S15" s="70"/>
      <c r="T15" s="166"/>
      <c r="U15" s="70"/>
      <c r="V15" s="70"/>
      <c r="W15" s="70"/>
      <c r="X15" s="70"/>
      <c r="Y15" s="70"/>
      <c r="Z15" s="70"/>
      <c r="AA15" s="70"/>
      <c r="AB15" s="70"/>
      <c r="AC15" s="71"/>
      <c r="AD15" s="72">
        <f t="shared" si="0"/>
        <v>0</v>
      </c>
      <c r="AF15" s="7">
        <f t="shared" si="1"/>
        <v>0</v>
      </c>
      <c r="AG15" s="7">
        <f t="shared" si="2"/>
        <v>0</v>
      </c>
    </row>
    <row r="16" spans="1:33" x14ac:dyDescent="0.35">
      <c r="A16" s="78"/>
      <c r="B16" s="79"/>
      <c r="C16" s="80"/>
      <c r="D16" s="81"/>
      <c r="E16" s="256"/>
      <c r="F16" s="75"/>
      <c r="G16" s="76"/>
      <c r="H16" s="76"/>
      <c r="I16" s="77"/>
      <c r="J16" s="76"/>
      <c r="K16" s="73"/>
      <c r="L16" s="64"/>
      <c r="M16" s="167"/>
      <c r="N16" s="66"/>
      <c r="O16" s="67"/>
      <c r="P16" s="160"/>
      <c r="Q16" s="252"/>
      <c r="R16" s="69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1"/>
      <c r="AD16" s="72">
        <f t="shared" si="0"/>
        <v>0</v>
      </c>
      <c r="AF16" s="7">
        <f t="shared" si="1"/>
        <v>0</v>
      </c>
      <c r="AG16" s="7">
        <f t="shared" si="2"/>
        <v>0</v>
      </c>
    </row>
    <row r="17" spans="1:33" x14ac:dyDescent="0.35">
      <c r="A17" s="78"/>
      <c r="B17" s="79"/>
      <c r="C17" s="80"/>
      <c r="D17" s="81"/>
      <c r="E17" s="256"/>
      <c r="F17" s="75"/>
      <c r="G17" s="76"/>
      <c r="H17" s="76"/>
      <c r="I17" s="77"/>
      <c r="J17" s="76"/>
      <c r="K17" s="73"/>
      <c r="L17" s="64"/>
      <c r="M17" s="167"/>
      <c r="N17" s="66"/>
      <c r="O17" s="67"/>
      <c r="P17" s="160"/>
      <c r="Q17" s="252"/>
      <c r="R17" s="69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1"/>
      <c r="AD17" s="72">
        <f t="shared" si="0"/>
        <v>0</v>
      </c>
      <c r="AF17" s="7">
        <f t="shared" si="1"/>
        <v>0</v>
      </c>
      <c r="AG17" s="7">
        <f t="shared" si="2"/>
        <v>0</v>
      </c>
    </row>
    <row r="18" spans="1:33" x14ac:dyDescent="0.35">
      <c r="A18" s="78"/>
      <c r="B18" s="79"/>
      <c r="C18" s="80"/>
      <c r="D18" s="81"/>
      <c r="E18" s="256"/>
      <c r="F18" s="75"/>
      <c r="G18" s="76"/>
      <c r="H18" s="76"/>
      <c r="I18" s="77"/>
      <c r="J18" s="76"/>
      <c r="K18" s="73"/>
      <c r="L18" s="64"/>
      <c r="M18" s="167"/>
      <c r="N18" s="66"/>
      <c r="O18" s="169"/>
      <c r="P18" s="160"/>
      <c r="Q18" s="252"/>
      <c r="R18" s="69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1"/>
      <c r="AD18" s="72">
        <f t="shared" si="0"/>
        <v>0</v>
      </c>
      <c r="AF18" s="7">
        <f t="shared" si="1"/>
        <v>0</v>
      </c>
      <c r="AG18" s="7">
        <f t="shared" si="2"/>
        <v>0</v>
      </c>
    </row>
    <row r="19" spans="1:33" x14ac:dyDescent="0.35">
      <c r="A19" s="78"/>
      <c r="B19" s="79"/>
      <c r="C19" s="80"/>
      <c r="D19" s="81"/>
      <c r="E19" s="256"/>
      <c r="F19" s="75"/>
      <c r="G19" s="76"/>
      <c r="H19" s="76"/>
      <c r="I19" s="77"/>
      <c r="J19" s="76"/>
      <c r="K19" s="73"/>
      <c r="L19" s="64"/>
      <c r="M19" s="167"/>
      <c r="N19" s="66"/>
      <c r="O19" s="67"/>
      <c r="P19" s="160"/>
      <c r="Q19" s="252"/>
      <c r="R19" s="69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1"/>
      <c r="AD19" s="72">
        <f t="shared" si="0"/>
        <v>0</v>
      </c>
      <c r="AF19" s="7">
        <f t="shared" si="1"/>
        <v>0</v>
      </c>
      <c r="AG19" s="7">
        <f t="shared" si="2"/>
        <v>0</v>
      </c>
    </row>
    <row r="20" spans="1:33" x14ac:dyDescent="0.35">
      <c r="A20" s="78"/>
      <c r="B20" s="79"/>
      <c r="C20" s="80"/>
      <c r="D20" s="81"/>
      <c r="E20" s="256"/>
      <c r="F20" s="75"/>
      <c r="G20" s="76"/>
      <c r="H20" s="76"/>
      <c r="I20" s="77"/>
      <c r="J20" s="76"/>
      <c r="K20" s="73"/>
      <c r="L20" s="64"/>
      <c r="M20" s="167"/>
      <c r="N20" s="66"/>
      <c r="O20" s="67"/>
      <c r="P20" s="160"/>
      <c r="Q20" s="252"/>
      <c r="R20" s="69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1"/>
      <c r="AD20" s="72">
        <f t="shared" si="0"/>
        <v>0</v>
      </c>
      <c r="AF20" s="7">
        <f t="shared" si="1"/>
        <v>0</v>
      </c>
      <c r="AG20" s="7">
        <f t="shared" si="2"/>
        <v>0</v>
      </c>
    </row>
    <row r="21" spans="1:33" x14ac:dyDescent="0.35">
      <c r="A21" s="78"/>
      <c r="B21" s="79"/>
      <c r="C21" s="80"/>
      <c r="D21" s="81"/>
      <c r="E21" s="256"/>
      <c r="F21" s="75"/>
      <c r="G21" s="76"/>
      <c r="H21" s="76"/>
      <c r="I21" s="77"/>
      <c r="J21" s="76"/>
      <c r="K21" s="73"/>
      <c r="L21" s="64"/>
      <c r="M21" s="167"/>
      <c r="N21" s="66"/>
      <c r="O21" s="67"/>
      <c r="P21" s="160"/>
      <c r="Q21" s="252"/>
      <c r="R21" s="69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1"/>
      <c r="AD21" s="72">
        <f t="shared" si="0"/>
        <v>0</v>
      </c>
      <c r="AF21" s="7">
        <f t="shared" si="1"/>
        <v>0</v>
      </c>
      <c r="AG21" s="7">
        <f t="shared" si="2"/>
        <v>0</v>
      </c>
    </row>
    <row r="22" spans="1:33" x14ac:dyDescent="0.35">
      <c r="A22" s="78"/>
      <c r="B22" s="79"/>
      <c r="C22" s="80"/>
      <c r="D22" s="81"/>
      <c r="E22" s="256"/>
      <c r="F22" s="75"/>
      <c r="G22" s="76"/>
      <c r="H22" s="76"/>
      <c r="I22" s="77"/>
      <c r="J22" s="76"/>
      <c r="K22" s="73"/>
      <c r="L22" s="64"/>
      <c r="M22" s="167"/>
      <c r="N22" s="66"/>
      <c r="O22" s="67"/>
      <c r="P22" s="160"/>
      <c r="Q22" s="252"/>
      <c r="R22" s="69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1"/>
      <c r="AD22" s="72">
        <f t="shared" ref="AD22" si="3">SUM(R22:AC22)</f>
        <v>0</v>
      </c>
      <c r="AF22" s="7">
        <f t="shared" si="1"/>
        <v>0</v>
      </c>
      <c r="AG22" s="7">
        <f t="shared" ref="AG22" si="4">AF22-AD22</f>
        <v>0</v>
      </c>
    </row>
    <row r="23" spans="1:33" ht="18.600000000000001" thickBot="1" x14ac:dyDescent="0.4">
      <c r="A23" s="105">
        <v>44561</v>
      </c>
      <c r="B23" s="106"/>
      <c r="C23" s="107" t="s">
        <v>18</v>
      </c>
      <c r="D23" s="108">
        <f t="shared" ref="D23:K23" si="5">SUM(D6:D22)</f>
        <v>16300.080000000002</v>
      </c>
      <c r="E23" s="109">
        <f t="shared" si="5"/>
        <v>0</v>
      </c>
      <c r="F23" s="110">
        <f t="shared" si="5"/>
        <v>12710</v>
      </c>
      <c r="G23" s="110">
        <f t="shared" si="5"/>
        <v>0</v>
      </c>
      <c r="H23" s="110">
        <f t="shared" si="5"/>
        <v>200</v>
      </c>
      <c r="I23" s="110">
        <f t="shared" si="5"/>
        <v>0</v>
      </c>
      <c r="J23" s="110">
        <f t="shared" si="5"/>
        <v>0</v>
      </c>
      <c r="K23" s="110">
        <f t="shared" si="5"/>
        <v>252.04</v>
      </c>
      <c r="L23" s="170">
        <v>44561</v>
      </c>
      <c r="M23" s="171"/>
      <c r="N23" s="172"/>
      <c r="O23" s="173" t="s">
        <v>17</v>
      </c>
      <c r="P23" s="174">
        <f t="shared" ref="P23:AD23" si="6">SUM(P7:P22)</f>
        <v>898.23</v>
      </c>
      <c r="Q23" s="117">
        <f t="shared" si="6"/>
        <v>0</v>
      </c>
      <c r="R23" s="118">
        <f t="shared" si="6"/>
        <v>632.23</v>
      </c>
      <c r="S23" s="116">
        <f t="shared" si="6"/>
        <v>260</v>
      </c>
      <c r="T23" s="116">
        <f t="shared" si="6"/>
        <v>0</v>
      </c>
      <c r="U23" s="116">
        <f t="shared" si="6"/>
        <v>0</v>
      </c>
      <c r="V23" s="116">
        <f t="shared" si="6"/>
        <v>0</v>
      </c>
      <c r="W23" s="116">
        <f t="shared" si="6"/>
        <v>0</v>
      </c>
      <c r="X23" s="116">
        <f t="shared" si="6"/>
        <v>0</v>
      </c>
      <c r="Y23" s="116">
        <f t="shared" si="6"/>
        <v>6</v>
      </c>
      <c r="Z23" s="116">
        <f t="shared" si="6"/>
        <v>0</v>
      </c>
      <c r="AA23" s="116">
        <f t="shared" si="6"/>
        <v>0</v>
      </c>
      <c r="AB23" s="116">
        <f t="shared" si="6"/>
        <v>0</v>
      </c>
      <c r="AC23" s="119">
        <f t="shared" si="6"/>
        <v>0</v>
      </c>
      <c r="AD23" s="120">
        <f t="shared" si="6"/>
        <v>898.23</v>
      </c>
      <c r="AF23" s="175">
        <f>SUM(AF7:AF22)</f>
        <v>898.23</v>
      </c>
      <c r="AG23" s="175">
        <f>SUM(AG7:AG22)</f>
        <v>0</v>
      </c>
    </row>
    <row r="24" spans="1:33" ht="18.600000000000001" thickTop="1" x14ac:dyDescent="0.35">
      <c r="A24" s="1">
        <v>44561</v>
      </c>
      <c r="B24" s="8"/>
      <c r="C24" s="8" t="s">
        <v>29</v>
      </c>
      <c r="D24" s="122">
        <f>P23</f>
        <v>898.23</v>
      </c>
      <c r="E24" s="176">
        <f>Q23</f>
        <v>0</v>
      </c>
      <c r="L24" s="2"/>
      <c r="AF24" s="177"/>
      <c r="AG24" s="177"/>
    </row>
    <row r="25" spans="1:33" ht="18.600000000000001" thickBot="1" x14ac:dyDescent="0.4">
      <c r="A25" s="1">
        <v>44561</v>
      </c>
      <c r="B25" s="8"/>
      <c r="C25" s="8" t="s">
        <v>6</v>
      </c>
      <c r="D25" s="125">
        <f>D23-D24</f>
        <v>15401.850000000002</v>
      </c>
      <c r="E25" s="126">
        <f>E23-E24</f>
        <v>0</v>
      </c>
      <c r="G25" s="9"/>
      <c r="I25" s="9"/>
      <c r="K25" s="9">
        <f>SUM(F23:K23)</f>
        <v>13162.04</v>
      </c>
      <c r="N25" s="2"/>
      <c r="O25" s="8" t="s">
        <v>35</v>
      </c>
      <c r="P25" s="12">
        <f t="shared" ref="P25:AD25" si="7">P23+P6</f>
        <v>8311.6400000000012</v>
      </c>
      <c r="Q25" s="12">
        <f t="shared" si="7"/>
        <v>0</v>
      </c>
      <c r="R25" s="12">
        <f t="shared" si="7"/>
        <v>2527.3900000000003</v>
      </c>
      <c r="S25" s="12">
        <f t="shared" si="7"/>
        <v>1560</v>
      </c>
      <c r="T25" s="12">
        <f t="shared" si="7"/>
        <v>82.14</v>
      </c>
      <c r="U25" s="12">
        <f t="shared" si="7"/>
        <v>585.96</v>
      </c>
      <c r="V25" s="12">
        <f t="shared" si="7"/>
        <v>0</v>
      </c>
      <c r="W25" s="12">
        <f t="shared" si="7"/>
        <v>0</v>
      </c>
      <c r="X25" s="12">
        <f t="shared" si="7"/>
        <v>460</v>
      </c>
      <c r="Y25" s="12">
        <f t="shared" si="7"/>
        <v>36</v>
      </c>
      <c r="Z25" s="12">
        <f t="shared" si="7"/>
        <v>0</v>
      </c>
      <c r="AA25" s="12">
        <f t="shared" si="7"/>
        <v>103.8</v>
      </c>
      <c r="AB25" s="12">
        <f t="shared" si="7"/>
        <v>2340.34</v>
      </c>
      <c r="AC25" s="12">
        <f t="shared" si="7"/>
        <v>123.42</v>
      </c>
      <c r="AD25" s="12">
        <f t="shared" si="7"/>
        <v>7819.0500000000011</v>
      </c>
      <c r="AF25" s="12">
        <f>AF23+AF6</f>
        <v>7042.6100000000006</v>
      </c>
    </row>
    <row r="26" spans="1:33" ht="18.600000000000001" thickTop="1" x14ac:dyDescent="0.35">
      <c r="D26" s="127" t="s">
        <v>21</v>
      </c>
      <c r="E26" s="127" t="s">
        <v>22</v>
      </c>
      <c r="N26" s="2"/>
    </row>
    <row r="27" spans="1:33" ht="22.35" customHeight="1" thickBot="1" x14ac:dyDescent="0.4">
      <c r="C27" s="8" t="s">
        <v>7</v>
      </c>
      <c r="D27" s="127" t="s">
        <v>23</v>
      </c>
      <c r="E27" s="178">
        <f>SUM(D25:E25)</f>
        <v>15401.850000000002</v>
      </c>
      <c r="F27" s="129" t="s">
        <v>46</v>
      </c>
      <c r="G27" s="9"/>
      <c r="H27" s="9"/>
      <c r="I27" s="9"/>
      <c r="J27" s="9"/>
      <c r="K27" s="9"/>
      <c r="L27" s="2"/>
      <c r="N27" s="130" t="s">
        <v>92</v>
      </c>
    </row>
    <row r="28" spans="1:33" ht="22.35" customHeight="1" x14ac:dyDescent="0.35">
      <c r="C28" s="8"/>
      <c r="D28" s="127"/>
      <c r="E28" s="127"/>
      <c r="F28" s="131"/>
      <c r="G28" s="9"/>
      <c r="H28" s="9"/>
      <c r="L28" s="2"/>
      <c r="N28" s="132" t="s">
        <v>80</v>
      </c>
      <c r="P28" s="179">
        <v>15401.85</v>
      </c>
      <c r="Q28" s="134" t="s">
        <v>15</v>
      </c>
      <c r="T28" s="135" t="s">
        <v>38</v>
      </c>
      <c r="U28" s="135"/>
      <c r="V28" s="136"/>
    </row>
    <row r="29" spans="1:33" ht="21.6" customHeight="1" x14ac:dyDescent="0.35">
      <c r="F29" s="9"/>
      <c r="G29" s="9"/>
      <c r="H29" s="9"/>
      <c r="L29" s="2"/>
      <c r="N29" s="137"/>
      <c r="Q29" s="134"/>
      <c r="T29" s="138"/>
      <c r="U29" s="138"/>
      <c r="V29" s="139"/>
    </row>
    <row r="30" spans="1:33" x14ac:dyDescent="0.35">
      <c r="C30" s="8" t="s">
        <v>86</v>
      </c>
      <c r="D30" s="2"/>
      <c r="E30" s="9">
        <f>'July - Sept ''25'!E34</f>
        <v>10551.45</v>
      </c>
      <c r="L30" s="2"/>
      <c r="N30" s="2"/>
      <c r="P30" s="140"/>
      <c r="Q30" s="134"/>
      <c r="T30" s="138"/>
      <c r="U30" s="138"/>
      <c r="V30" s="139"/>
    </row>
    <row r="31" spans="1:33" x14ac:dyDescent="0.35">
      <c r="C31" s="2" t="s">
        <v>19</v>
      </c>
      <c r="D31" s="2"/>
      <c r="E31" s="3">
        <f>K25</f>
        <v>13162.04</v>
      </c>
      <c r="L31" s="2"/>
      <c r="P31" s="12">
        <f>SUM(P28:P30)</f>
        <v>15401.85</v>
      </c>
      <c r="Q31" s="12"/>
      <c r="U31" s="138"/>
      <c r="V31" s="139"/>
    </row>
    <row r="32" spans="1:33" x14ac:dyDescent="0.35">
      <c r="C32" s="2" t="s">
        <v>20</v>
      </c>
      <c r="D32" s="2"/>
      <c r="E32" s="3">
        <f>P25</f>
        <v>8311.6400000000012</v>
      </c>
      <c r="L32" s="2"/>
      <c r="N32" s="132" t="s">
        <v>8</v>
      </c>
      <c r="P32" s="7">
        <f>U35</f>
        <v>0</v>
      </c>
      <c r="R32" s="2"/>
      <c r="V32" s="139"/>
    </row>
    <row r="33" spans="3:28" ht="18.600000000000001" thickBot="1" x14ac:dyDescent="0.4">
      <c r="C33" s="8" t="s">
        <v>91</v>
      </c>
      <c r="D33" s="180" t="s">
        <v>24</v>
      </c>
      <c r="E33" s="144">
        <f>E30+E31-E32</f>
        <v>15401.85</v>
      </c>
      <c r="F33" s="145"/>
      <c r="L33" s="2"/>
      <c r="N33" s="146" t="s">
        <v>25</v>
      </c>
      <c r="O33" s="147" t="s">
        <v>45</v>
      </c>
      <c r="P33" s="148">
        <f>P31-P32</f>
        <v>15401.85</v>
      </c>
      <c r="Q33" s="149" t="s">
        <v>9</v>
      </c>
      <c r="R33" s="150">
        <f>P33-E33</f>
        <v>0</v>
      </c>
      <c r="S33" s="150" t="s">
        <v>48</v>
      </c>
      <c r="T33" s="143"/>
      <c r="U33" s="143"/>
      <c r="V33" s="139"/>
      <c r="W33" s="143"/>
      <c r="X33" s="143"/>
      <c r="Y33" s="143"/>
      <c r="Z33" s="143"/>
      <c r="AA33" s="143"/>
      <c r="AB33" s="143"/>
    </row>
    <row r="34" spans="3:28" ht="18.600000000000001" thickTop="1" x14ac:dyDescent="0.35">
      <c r="L34" s="2"/>
      <c r="V34" s="139"/>
    </row>
    <row r="35" spans="3:28" ht="18.600000000000001" thickBot="1" x14ac:dyDescent="0.4">
      <c r="D35" s="152"/>
      <c r="E35" s="152"/>
      <c r="L35" s="2"/>
      <c r="P35" s="181" t="s">
        <v>26</v>
      </c>
      <c r="Q35" s="181"/>
      <c r="R35" s="179"/>
      <c r="U35" s="151">
        <f>SUM(U29:U34)</f>
        <v>0</v>
      </c>
      <c r="V35" s="2"/>
    </row>
    <row r="36" spans="3:28" ht="18.600000000000001" thickTop="1" x14ac:dyDescent="0.35">
      <c r="D36" s="152"/>
      <c r="E36" s="152"/>
      <c r="L36" s="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A46F9-B456-457B-A868-8D0DCC7615FE}">
  <dimension ref="A1:AG36"/>
  <sheetViews>
    <sheetView showGridLines="0" zoomScale="60" zoomScaleNormal="60" workbookViewId="0">
      <pane ySplit="5" topLeftCell="A6" activePane="bottomLeft" state="frozen"/>
      <selection pane="bottomLeft" activeCell="O21" sqref="O21"/>
    </sheetView>
  </sheetViews>
  <sheetFormatPr defaultColWidth="8.88671875" defaultRowHeight="18" x14ac:dyDescent="0.35"/>
  <cols>
    <col min="1" max="1" width="11.88671875" style="4" customWidth="1"/>
    <col min="2" max="2" width="7.88671875" style="2" customWidth="1"/>
    <col min="3" max="3" width="39.33203125" style="2" bestFit="1" customWidth="1"/>
    <col min="4" max="4" width="15.109375" style="3" bestFit="1" customWidth="1"/>
    <col min="5" max="5" width="16.109375" style="3" bestFit="1" customWidth="1"/>
    <col min="6" max="6" width="12.33203125" style="3" bestFit="1" customWidth="1"/>
    <col min="7" max="10" width="10.109375" style="3" customWidth="1"/>
    <col min="11" max="11" width="12.33203125" style="3" bestFit="1" customWidth="1"/>
    <col min="12" max="12" width="11.88671875" style="4" customWidth="1"/>
    <col min="13" max="13" width="13" style="138" bestFit="1" customWidth="1"/>
    <col min="14" max="14" width="12" style="124" customWidth="1"/>
    <col min="15" max="15" width="33.109375" style="2" customWidth="1"/>
    <col min="16" max="16" width="12.109375" style="7" customWidth="1"/>
    <col min="17" max="17" width="47.21875" style="7" customWidth="1"/>
    <col min="18" max="28" width="12.88671875" style="7" customWidth="1"/>
    <col min="29" max="29" width="10.88671875" style="7" customWidth="1"/>
    <col min="30" max="30" width="12.33203125" style="7" bestFit="1" customWidth="1"/>
    <col min="31" max="31" width="3.88671875" style="2" customWidth="1"/>
    <col min="32" max="16384" width="8.88671875" style="2"/>
  </cols>
  <sheetData>
    <row r="1" spans="1:33" x14ac:dyDescent="0.35">
      <c r="A1" s="1" t="s">
        <v>30</v>
      </c>
      <c r="E1" s="152"/>
      <c r="N1" s="6"/>
    </row>
    <row r="2" spans="1:33" x14ac:dyDescent="0.35">
      <c r="E2" s="152"/>
      <c r="N2" s="6"/>
    </row>
    <row r="3" spans="1:33" s="8" customFormat="1" ht="18.600000000000001" thickBot="1" x14ac:dyDescent="0.4">
      <c r="A3" s="1" t="s">
        <v>88</v>
      </c>
      <c r="D3" s="9"/>
      <c r="E3" s="147"/>
      <c r="F3" s="9"/>
      <c r="G3" s="9"/>
      <c r="H3" s="9"/>
      <c r="I3" s="9"/>
      <c r="J3" s="9"/>
      <c r="K3" s="9"/>
      <c r="L3" s="1"/>
      <c r="M3" s="130"/>
      <c r="N3" s="11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</row>
    <row r="4" spans="1:33" s="8" customFormat="1" ht="18" customHeight="1" thickTop="1" thickBot="1" x14ac:dyDescent="0.4">
      <c r="A4" s="13" t="s">
        <v>10</v>
      </c>
      <c r="B4" s="14"/>
      <c r="C4" s="14"/>
      <c r="D4" s="15"/>
      <c r="E4" s="15"/>
      <c r="F4" s="15"/>
      <c r="G4" s="15"/>
      <c r="H4" s="15"/>
      <c r="I4" s="15"/>
      <c r="J4" s="15"/>
      <c r="K4" s="16"/>
      <c r="L4" s="17" t="s">
        <v>11</v>
      </c>
      <c r="M4" s="154"/>
      <c r="N4" s="19"/>
      <c r="O4" s="14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1"/>
    </row>
    <row r="5" spans="1:33" s="37" customFormat="1" ht="45.6" customHeight="1" thickTop="1" thickBot="1" x14ac:dyDescent="0.35">
      <c r="A5" s="22" t="s">
        <v>0</v>
      </c>
      <c r="B5" s="23" t="s">
        <v>1</v>
      </c>
      <c r="C5" s="24" t="s">
        <v>2</v>
      </c>
      <c r="D5" s="25" t="str">
        <f>'Oct - Dec ''25'!D5</f>
        <v>Unity Trust</v>
      </c>
      <c r="E5" s="249" t="str">
        <f>'Oct - Dec ''25'!E5</f>
        <v>Description</v>
      </c>
      <c r="F5" s="27" t="s">
        <v>12</v>
      </c>
      <c r="G5" s="26" t="s">
        <v>13</v>
      </c>
      <c r="H5" s="26" t="str">
        <f>Summary!C5</f>
        <v>Other Income</v>
      </c>
      <c r="I5" s="26"/>
      <c r="J5" s="28" t="s">
        <v>14</v>
      </c>
      <c r="K5" s="29" t="s">
        <v>4</v>
      </c>
      <c r="L5" s="30" t="s">
        <v>0</v>
      </c>
      <c r="M5" s="155" t="s">
        <v>40</v>
      </c>
      <c r="N5" s="182" t="s">
        <v>3</v>
      </c>
      <c r="O5" s="183" t="s">
        <v>2</v>
      </c>
      <c r="P5" s="33" t="s">
        <v>79</v>
      </c>
      <c r="Q5" s="249" t="s">
        <v>107</v>
      </c>
      <c r="R5" s="34" t="s">
        <v>33</v>
      </c>
      <c r="S5" s="35" t="str">
        <f>Summary!C12</f>
        <v>Lane Cleaning</v>
      </c>
      <c r="T5" s="35" t="str">
        <f>Summary!C13</f>
        <v>ALCA Subsciption</v>
      </c>
      <c r="U5" s="35" t="str">
        <f>Summary!C14</f>
        <v>Insurance</v>
      </c>
      <c r="V5" s="35" t="str">
        <f>Summary!C15</f>
        <v>Room Rent</v>
      </c>
      <c r="W5" s="35" t="str">
        <f>Summary!C16</f>
        <v>Expenses</v>
      </c>
      <c r="X5" s="35" t="str">
        <f>Summary!C17</f>
        <v>Audit</v>
      </c>
      <c r="Y5" s="35" t="str">
        <f>Summary!C18</f>
        <v>Bank Charges</v>
      </c>
      <c r="Z5" s="35" t="str">
        <f>Summary!C19</f>
        <v>Bulbs for Village</v>
      </c>
      <c r="AA5" s="35" t="str">
        <f>Summary!C20</f>
        <v>Infrastructure Repairs</v>
      </c>
      <c r="AB5" s="35" t="s">
        <v>14</v>
      </c>
      <c r="AC5" s="35" t="s">
        <v>4</v>
      </c>
      <c r="AD5" s="36" t="s">
        <v>28</v>
      </c>
      <c r="AF5" s="37" t="s">
        <v>36</v>
      </c>
      <c r="AG5" s="37" t="s">
        <v>37</v>
      </c>
    </row>
    <row r="6" spans="1:33" s="8" customFormat="1" x14ac:dyDescent="0.35">
      <c r="A6" s="38">
        <v>44197</v>
      </c>
      <c r="B6" s="219"/>
      <c r="C6" s="40" t="s">
        <v>31</v>
      </c>
      <c r="D6" s="41">
        <f>'Oct - Dec ''25'!D25</f>
        <v>15401.850000000002</v>
      </c>
      <c r="E6" s="253">
        <f>'Oct - Dec ''25'!E25</f>
        <v>0</v>
      </c>
      <c r="F6" s="42">
        <f>'Oct - Dec ''25'!F23</f>
        <v>12710</v>
      </c>
      <c r="G6" s="43">
        <f>'Oct - Dec ''25'!G23</f>
        <v>0</v>
      </c>
      <c r="H6" s="43">
        <f>'Oct - Dec ''25'!H23</f>
        <v>200</v>
      </c>
      <c r="I6" s="44">
        <f>'Oct - Dec ''25'!I23</f>
        <v>0</v>
      </c>
      <c r="J6" s="43">
        <f>'Oct - Dec ''25'!J23</f>
        <v>0</v>
      </c>
      <c r="K6" s="45">
        <f>'Oct - Dec ''25'!K23</f>
        <v>252.04</v>
      </c>
      <c r="L6" s="156">
        <v>44197</v>
      </c>
      <c r="M6" s="217"/>
      <c r="N6" s="220"/>
      <c r="O6" s="184" t="s">
        <v>32</v>
      </c>
      <c r="P6" s="185">
        <f>'Oct - Dec ''25'!P25</f>
        <v>8311.6400000000012</v>
      </c>
      <c r="Q6" s="250">
        <f>'Oct - Dec ''25'!Q25</f>
        <v>0</v>
      </c>
      <c r="R6" s="50">
        <f>'Oct - Dec ''25'!R25</f>
        <v>2527.3900000000003</v>
      </c>
      <c r="S6" s="51">
        <f>'Oct - Dec ''25'!S25</f>
        <v>1560</v>
      </c>
      <c r="T6" s="51">
        <f>'Oct - Dec ''25'!T25</f>
        <v>82.14</v>
      </c>
      <c r="U6" s="51">
        <f>'Oct - Dec ''25'!U25</f>
        <v>585.96</v>
      </c>
      <c r="V6" s="51">
        <f>'Oct - Dec ''25'!V25</f>
        <v>0</v>
      </c>
      <c r="W6" s="51">
        <f>'Oct - Dec ''25'!W25</f>
        <v>0</v>
      </c>
      <c r="X6" s="51">
        <f>'Oct - Dec ''25'!X25</f>
        <v>460</v>
      </c>
      <c r="Y6" s="51">
        <f>'Oct - Dec ''25'!Y25</f>
        <v>36</v>
      </c>
      <c r="Z6" s="51">
        <f>'Oct - Dec ''25'!Z25</f>
        <v>0</v>
      </c>
      <c r="AA6" s="51">
        <f>'Oct - Dec ''25'!AA25</f>
        <v>103.8</v>
      </c>
      <c r="AB6" s="51">
        <f>'Oct - Dec ''25'!AB25</f>
        <v>2340.34</v>
      </c>
      <c r="AC6" s="53">
        <f>'Oct - Dec ''25'!AC25</f>
        <v>123.42</v>
      </c>
      <c r="AD6" s="54">
        <f>'Oct - Dec ''25'!AD25</f>
        <v>7819.0500000000011</v>
      </c>
      <c r="AF6" s="55"/>
      <c r="AG6" s="55"/>
    </row>
    <row r="7" spans="1:33" ht="18" customHeight="1" x14ac:dyDescent="0.35">
      <c r="A7" s="78"/>
      <c r="B7" s="79"/>
      <c r="C7" s="80"/>
      <c r="D7" s="81"/>
      <c r="E7" s="256"/>
      <c r="F7" s="75"/>
      <c r="G7" s="76"/>
      <c r="H7" s="76"/>
      <c r="I7" s="77"/>
      <c r="J7" s="76"/>
      <c r="K7" s="73"/>
      <c r="L7" s="64"/>
      <c r="M7" s="186"/>
      <c r="N7" s="187"/>
      <c r="O7" s="188"/>
      <c r="P7" s="160"/>
      <c r="Q7" s="252"/>
      <c r="R7" s="69"/>
      <c r="S7" s="70"/>
      <c r="T7" s="70"/>
      <c r="U7" s="70"/>
      <c r="V7" s="70"/>
      <c r="W7" s="70"/>
      <c r="X7" s="70"/>
      <c r="Y7" s="70"/>
      <c r="Z7" s="70"/>
      <c r="AA7" s="70"/>
      <c r="AB7" s="70"/>
      <c r="AC7" s="71"/>
      <c r="AD7" s="72">
        <f t="shared" ref="AD7:AD22" si="0">SUM(R7:AC7)</f>
        <v>0</v>
      </c>
      <c r="AF7" s="7">
        <f t="shared" ref="AF7:AF22" si="1">SUM(P7:Q7)</f>
        <v>0</v>
      </c>
      <c r="AG7" s="7">
        <f>AF7-AD7</f>
        <v>0</v>
      </c>
    </row>
    <row r="8" spans="1:33" ht="17.25" customHeight="1" x14ac:dyDescent="0.35">
      <c r="A8" s="78"/>
      <c r="B8" s="79"/>
      <c r="C8" s="80"/>
      <c r="D8" s="81"/>
      <c r="E8" s="256"/>
      <c r="F8" s="75"/>
      <c r="G8" s="76"/>
      <c r="H8" s="76"/>
      <c r="I8" s="77"/>
      <c r="J8" s="76"/>
      <c r="K8" s="73"/>
      <c r="L8" s="161"/>
      <c r="M8" s="189"/>
      <c r="N8" s="187"/>
      <c r="O8" s="164"/>
      <c r="P8" s="160"/>
      <c r="Q8" s="252"/>
      <c r="R8" s="69"/>
      <c r="S8" s="70"/>
      <c r="T8" s="70"/>
      <c r="U8" s="70"/>
      <c r="V8" s="70"/>
      <c r="W8" s="70"/>
      <c r="X8" s="70"/>
      <c r="Y8" s="70"/>
      <c r="Z8" s="70"/>
      <c r="AA8" s="70"/>
      <c r="AB8" s="70"/>
      <c r="AC8" s="71"/>
      <c r="AD8" s="72">
        <f t="shared" si="0"/>
        <v>0</v>
      </c>
      <c r="AF8" s="7">
        <f t="shared" si="1"/>
        <v>0</v>
      </c>
      <c r="AG8" s="7">
        <f t="shared" ref="AG8:AG22" si="2">AF8-AD8</f>
        <v>0</v>
      </c>
    </row>
    <row r="9" spans="1:33" x14ac:dyDescent="0.35">
      <c r="A9" s="78"/>
      <c r="B9" s="79"/>
      <c r="C9" s="80"/>
      <c r="D9" s="81"/>
      <c r="E9" s="256"/>
      <c r="F9" s="75"/>
      <c r="G9" s="76"/>
      <c r="H9" s="76"/>
      <c r="I9" s="77"/>
      <c r="J9" s="76"/>
      <c r="K9" s="73"/>
      <c r="L9" s="64"/>
      <c r="M9" s="189"/>
      <c r="N9" s="187"/>
      <c r="O9" s="188"/>
      <c r="P9" s="160"/>
      <c r="Q9" s="252"/>
      <c r="R9" s="69"/>
      <c r="S9" s="70"/>
      <c r="T9" s="70"/>
      <c r="U9" s="70"/>
      <c r="V9" s="70"/>
      <c r="W9" s="70"/>
      <c r="X9" s="70"/>
      <c r="Y9" s="70"/>
      <c r="Z9" s="70"/>
      <c r="AA9" s="70"/>
      <c r="AB9" s="70"/>
      <c r="AC9" s="71"/>
      <c r="AD9" s="72">
        <f t="shared" si="0"/>
        <v>0</v>
      </c>
      <c r="AF9" s="7">
        <f t="shared" si="1"/>
        <v>0</v>
      </c>
      <c r="AG9" s="7">
        <f t="shared" si="2"/>
        <v>0</v>
      </c>
    </row>
    <row r="10" spans="1:33" x14ac:dyDescent="0.35">
      <c r="A10" s="78"/>
      <c r="B10" s="79"/>
      <c r="C10" s="80"/>
      <c r="D10" s="81"/>
      <c r="E10" s="256"/>
      <c r="F10" s="75"/>
      <c r="G10" s="76"/>
      <c r="H10" s="76"/>
      <c r="I10" s="77"/>
      <c r="J10" s="76"/>
      <c r="K10" s="73"/>
      <c r="L10" s="64"/>
      <c r="M10" s="189"/>
      <c r="N10" s="187"/>
      <c r="O10" s="188"/>
      <c r="P10" s="160"/>
      <c r="Q10" s="252"/>
      <c r="R10" s="69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1"/>
      <c r="AD10" s="72">
        <f t="shared" si="0"/>
        <v>0</v>
      </c>
      <c r="AF10" s="7">
        <f t="shared" si="1"/>
        <v>0</v>
      </c>
      <c r="AG10" s="7">
        <f t="shared" si="2"/>
        <v>0</v>
      </c>
    </row>
    <row r="11" spans="1:33" x14ac:dyDescent="0.35">
      <c r="A11" s="78"/>
      <c r="B11" s="79"/>
      <c r="C11" s="80"/>
      <c r="D11" s="81"/>
      <c r="E11" s="256"/>
      <c r="F11" s="75"/>
      <c r="G11" s="76"/>
      <c r="H11" s="76"/>
      <c r="I11" s="77"/>
      <c r="J11" s="76"/>
      <c r="K11" s="73"/>
      <c r="L11" s="64"/>
      <c r="M11" s="189"/>
      <c r="N11" s="187"/>
      <c r="O11" s="188"/>
      <c r="P11" s="160"/>
      <c r="Q11" s="252"/>
      <c r="R11" s="69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1"/>
      <c r="AD11" s="72">
        <f t="shared" si="0"/>
        <v>0</v>
      </c>
      <c r="AF11" s="7">
        <f t="shared" si="1"/>
        <v>0</v>
      </c>
      <c r="AG11" s="7">
        <f t="shared" si="2"/>
        <v>0</v>
      </c>
    </row>
    <row r="12" spans="1:33" x14ac:dyDescent="0.35">
      <c r="B12" s="79"/>
      <c r="C12" s="190"/>
      <c r="E12" s="256"/>
      <c r="F12" s="75"/>
      <c r="G12" s="76"/>
      <c r="H12" s="76"/>
      <c r="I12" s="77"/>
      <c r="J12" s="76"/>
      <c r="K12" s="73"/>
      <c r="L12" s="64"/>
      <c r="M12" s="189"/>
      <c r="N12" s="187"/>
      <c r="O12" s="188"/>
      <c r="P12" s="160"/>
      <c r="Q12" s="252"/>
      <c r="R12" s="191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1"/>
      <c r="AD12" s="72">
        <f t="shared" ref="AD12" si="3">SUM(R12:AC12)</f>
        <v>0</v>
      </c>
      <c r="AF12" s="7">
        <f t="shared" si="1"/>
        <v>0</v>
      </c>
      <c r="AG12" s="7">
        <f t="shared" ref="AG12" si="4">AF12-AD12</f>
        <v>0</v>
      </c>
    </row>
    <row r="13" spans="1:33" x14ac:dyDescent="0.35">
      <c r="A13" s="78"/>
      <c r="B13" s="79"/>
      <c r="C13" s="80"/>
      <c r="D13" s="81"/>
      <c r="E13" s="256"/>
      <c r="F13" s="75"/>
      <c r="G13" s="76"/>
      <c r="H13" s="76"/>
      <c r="I13" s="77"/>
      <c r="J13" s="76"/>
      <c r="K13" s="73"/>
      <c r="L13" s="64"/>
      <c r="M13" s="189"/>
      <c r="N13" s="187"/>
      <c r="O13" s="188"/>
      <c r="P13" s="160"/>
      <c r="Q13" s="252"/>
      <c r="R13" s="191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1"/>
      <c r="AD13" s="72">
        <f t="shared" si="0"/>
        <v>0</v>
      </c>
      <c r="AF13" s="7">
        <f t="shared" si="1"/>
        <v>0</v>
      </c>
      <c r="AG13" s="7">
        <f t="shared" si="2"/>
        <v>0</v>
      </c>
    </row>
    <row r="14" spans="1:33" x14ac:dyDescent="0.35">
      <c r="A14" s="78"/>
      <c r="B14" s="79"/>
      <c r="C14" s="80"/>
      <c r="D14" s="81"/>
      <c r="E14" s="256"/>
      <c r="F14" s="75"/>
      <c r="G14" s="76"/>
      <c r="H14" s="76"/>
      <c r="I14" s="77"/>
      <c r="J14" s="76"/>
      <c r="K14" s="73"/>
      <c r="L14" s="64"/>
      <c r="M14" s="66"/>
      <c r="N14" s="187"/>
      <c r="O14" s="192"/>
      <c r="P14" s="160"/>
      <c r="Q14" s="252"/>
      <c r="R14" s="69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1"/>
      <c r="AD14" s="72">
        <f t="shared" si="0"/>
        <v>0</v>
      </c>
      <c r="AF14" s="7">
        <f t="shared" si="1"/>
        <v>0</v>
      </c>
      <c r="AG14" s="7">
        <f t="shared" si="2"/>
        <v>0</v>
      </c>
    </row>
    <row r="15" spans="1:33" x14ac:dyDescent="0.35">
      <c r="A15" s="78"/>
      <c r="B15" s="79"/>
      <c r="C15" s="80"/>
      <c r="D15" s="81"/>
      <c r="E15" s="256"/>
      <c r="F15" s="75"/>
      <c r="G15" s="76"/>
      <c r="H15" s="76"/>
      <c r="I15" s="77"/>
      <c r="J15" s="76"/>
      <c r="K15" s="73"/>
      <c r="L15" s="64"/>
      <c r="M15" s="66"/>
      <c r="N15" s="187"/>
      <c r="O15" s="193"/>
      <c r="P15" s="160"/>
      <c r="Q15" s="252"/>
      <c r="R15" s="69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1"/>
      <c r="AD15" s="72">
        <f t="shared" si="0"/>
        <v>0</v>
      </c>
      <c r="AF15" s="7">
        <f t="shared" si="1"/>
        <v>0</v>
      </c>
      <c r="AG15" s="7">
        <f t="shared" si="2"/>
        <v>0</v>
      </c>
    </row>
    <row r="16" spans="1:33" x14ac:dyDescent="0.35">
      <c r="A16" s="78"/>
      <c r="B16" s="79"/>
      <c r="C16" s="80"/>
      <c r="D16" s="81"/>
      <c r="E16" s="256"/>
      <c r="F16" s="75"/>
      <c r="G16" s="76"/>
      <c r="H16" s="76"/>
      <c r="I16" s="77"/>
      <c r="J16" s="76"/>
      <c r="K16" s="73"/>
      <c r="L16" s="64"/>
      <c r="M16" s="66"/>
      <c r="N16" s="187"/>
      <c r="O16" s="188"/>
      <c r="P16" s="160"/>
      <c r="Q16" s="252"/>
      <c r="R16" s="69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1"/>
      <c r="AD16" s="72">
        <f t="shared" si="0"/>
        <v>0</v>
      </c>
      <c r="AF16" s="7">
        <f t="shared" si="1"/>
        <v>0</v>
      </c>
      <c r="AG16" s="7">
        <f t="shared" si="2"/>
        <v>0</v>
      </c>
    </row>
    <row r="17" spans="1:33" x14ac:dyDescent="0.35">
      <c r="A17" s="78"/>
      <c r="B17" s="79"/>
      <c r="C17" s="80"/>
      <c r="D17" s="81"/>
      <c r="E17" s="256"/>
      <c r="F17" s="75"/>
      <c r="G17" s="76"/>
      <c r="H17" s="76"/>
      <c r="I17" s="77"/>
      <c r="J17" s="76"/>
      <c r="K17" s="73"/>
      <c r="L17" s="64"/>
      <c r="M17" s="66"/>
      <c r="N17" s="187"/>
      <c r="O17" s="188"/>
      <c r="P17" s="160"/>
      <c r="Q17" s="252"/>
      <c r="R17" s="191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1"/>
      <c r="AD17" s="72">
        <f t="shared" si="0"/>
        <v>0</v>
      </c>
      <c r="AF17" s="7">
        <f t="shared" si="1"/>
        <v>0</v>
      </c>
      <c r="AG17" s="7">
        <f t="shared" si="2"/>
        <v>0</v>
      </c>
    </row>
    <row r="18" spans="1:33" x14ac:dyDescent="0.35">
      <c r="A18" s="78"/>
      <c r="B18" s="79"/>
      <c r="C18" s="80"/>
      <c r="D18" s="81"/>
      <c r="E18" s="256"/>
      <c r="F18" s="75"/>
      <c r="G18" s="76"/>
      <c r="H18" s="76"/>
      <c r="I18" s="77"/>
      <c r="J18" s="76"/>
      <c r="K18" s="73"/>
      <c r="L18" s="64"/>
      <c r="M18" s="66"/>
      <c r="N18" s="187"/>
      <c r="O18" s="188"/>
      <c r="P18" s="160"/>
      <c r="Q18" s="252"/>
      <c r="R18" s="69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1"/>
      <c r="AD18" s="72">
        <f t="shared" si="0"/>
        <v>0</v>
      </c>
      <c r="AF18" s="7">
        <f t="shared" si="1"/>
        <v>0</v>
      </c>
      <c r="AG18" s="7">
        <f t="shared" si="2"/>
        <v>0</v>
      </c>
    </row>
    <row r="19" spans="1:33" x14ac:dyDescent="0.35">
      <c r="A19" s="78"/>
      <c r="B19" s="79"/>
      <c r="C19" s="80"/>
      <c r="D19" s="81"/>
      <c r="E19" s="256"/>
      <c r="F19" s="75"/>
      <c r="G19" s="76"/>
      <c r="H19" s="76"/>
      <c r="I19" s="77"/>
      <c r="J19" s="76"/>
      <c r="K19" s="73"/>
      <c r="L19" s="64"/>
      <c r="M19" s="159"/>
      <c r="N19" s="187"/>
      <c r="O19" s="188"/>
      <c r="P19" s="160"/>
      <c r="Q19" s="252"/>
      <c r="R19" s="69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1"/>
      <c r="AD19" s="72">
        <f t="shared" si="0"/>
        <v>0</v>
      </c>
      <c r="AF19" s="7">
        <f t="shared" si="1"/>
        <v>0</v>
      </c>
      <c r="AG19" s="7">
        <f t="shared" si="2"/>
        <v>0</v>
      </c>
    </row>
    <row r="20" spans="1:33" x14ac:dyDescent="0.35">
      <c r="A20" s="78"/>
      <c r="B20" s="79"/>
      <c r="C20" s="80"/>
      <c r="D20" s="81"/>
      <c r="E20" s="256"/>
      <c r="F20" s="75"/>
      <c r="G20" s="76"/>
      <c r="H20" s="76"/>
      <c r="I20" s="77"/>
      <c r="J20" s="76"/>
      <c r="K20" s="73"/>
      <c r="L20" s="64"/>
      <c r="M20" s="159"/>
      <c r="N20" s="187"/>
      <c r="O20" s="188"/>
      <c r="P20" s="160"/>
      <c r="Q20" s="252"/>
      <c r="R20" s="69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1"/>
      <c r="AD20" s="72">
        <f t="shared" si="0"/>
        <v>0</v>
      </c>
      <c r="AF20" s="7">
        <f t="shared" si="1"/>
        <v>0</v>
      </c>
      <c r="AG20" s="7">
        <f t="shared" si="2"/>
        <v>0</v>
      </c>
    </row>
    <row r="21" spans="1:33" x14ac:dyDescent="0.35">
      <c r="A21" s="78"/>
      <c r="B21" s="79"/>
      <c r="C21" s="80"/>
      <c r="D21" s="81"/>
      <c r="E21" s="256"/>
      <c r="F21" s="75"/>
      <c r="G21" s="76"/>
      <c r="H21" s="76"/>
      <c r="I21" s="77"/>
      <c r="J21" s="76"/>
      <c r="K21" s="73"/>
      <c r="L21" s="64"/>
      <c r="M21" s="159"/>
      <c r="N21" s="187"/>
      <c r="O21" s="188"/>
      <c r="P21" s="160"/>
      <c r="Q21" s="252"/>
      <c r="R21" s="69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1"/>
      <c r="AD21" s="72">
        <f t="shared" si="0"/>
        <v>0</v>
      </c>
      <c r="AF21" s="7">
        <f t="shared" si="1"/>
        <v>0</v>
      </c>
      <c r="AG21" s="7">
        <f t="shared" si="2"/>
        <v>0</v>
      </c>
    </row>
    <row r="22" spans="1:33" x14ac:dyDescent="0.35">
      <c r="A22" s="78"/>
      <c r="B22" s="79"/>
      <c r="C22" s="80"/>
      <c r="D22" s="81"/>
      <c r="E22" s="256"/>
      <c r="F22" s="75"/>
      <c r="G22" s="76"/>
      <c r="H22" s="76"/>
      <c r="I22" s="77"/>
      <c r="J22" s="76"/>
      <c r="K22" s="73"/>
      <c r="L22" s="64"/>
      <c r="M22" s="194"/>
      <c r="N22" s="195"/>
      <c r="O22" s="192"/>
      <c r="P22" s="165"/>
      <c r="Q22" s="251"/>
      <c r="R22" s="191"/>
      <c r="S22" s="166"/>
      <c r="T22" s="70"/>
      <c r="U22" s="70"/>
      <c r="V22" s="70"/>
      <c r="W22" s="70"/>
      <c r="X22" s="70"/>
      <c r="Y22" s="70"/>
      <c r="Z22" s="70"/>
      <c r="AA22" s="70"/>
      <c r="AB22" s="70"/>
      <c r="AC22" s="71"/>
      <c r="AD22" s="72">
        <f t="shared" si="0"/>
        <v>0</v>
      </c>
      <c r="AF22" s="7">
        <f t="shared" si="1"/>
        <v>0</v>
      </c>
      <c r="AG22" s="7">
        <f t="shared" si="2"/>
        <v>0</v>
      </c>
    </row>
    <row r="23" spans="1:33" ht="18.600000000000001" thickBot="1" x14ac:dyDescent="0.4">
      <c r="A23" s="105">
        <v>44286</v>
      </c>
      <c r="B23" s="106"/>
      <c r="C23" s="107" t="s">
        <v>18</v>
      </c>
      <c r="D23" s="108">
        <f t="shared" ref="D23:K23" si="5">SUM(D6:D22)</f>
        <v>15401.850000000002</v>
      </c>
      <c r="E23" s="109">
        <f t="shared" si="5"/>
        <v>0</v>
      </c>
      <c r="F23" s="110">
        <f t="shared" si="5"/>
        <v>12710</v>
      </c>
      <c r="G23" s="110">
        <f t="shared" si="5"/>
        <v>0</v>
      </c>
      <c r="H23" s="110">
        <f t="shared" si="5"/>
        <v>200</v>
      </c>
      <c r="I23" s="110">
        <f t="shared" si="5"/>
        <v>0</v>
      </c>
      <c r="J23" s="110">
        <f t="shared" si="5"/>
        <v>0</v>
      </c>
      <c r="K23" s="110">
        <f t="shared" si="5"/>
        <v>252.04</v>
      </c>
      <c r="L23" s="170">
        <v>44286</v>
      </c>
      <c r="M23" s="171"/>
      <c r="N23" s="196"/>
      <c r="O23" s="197" t="s">
        <v>17</v>
      </c>
      <c r="P23" s="174">
        <f t="shared" ref="P23:AD23" si="6">SUM(P7:P22)</f>
        <v>0</v>
      </c>
      <c r="Q23" s="117">
        <f t="shared" si="6"/>
        <v>0</v>
      </c>
      <c r="R23" s="118">
        <f t="shared" si="6"/>
        <v>0</v>
      </c>
      <c r="S23" s="116">
        <f t="shared" si="6"/>
        <v>0</v>
      </c>
      <c r="T23" s="116">
        <f t="shared" si="6"/>
        <v>0</v>
      </c>
      <c r="U23" s="116">
        <f t="shared" si="6"/>
        <v>0</v>
      </c>
      <c r="V23" s="116">
        <f t="shared" si="6"/>
        <v>0</v>
      </c>
      <c r="W23" s="116">
        <f t="shared" si="6"/>
        <v>0</v>
      </c>
      <c r="X23" s="116">
        <f t="shared" si="6"/>
        <v>0</v>
      </c>
      <c r="Y23" s="116">
        <f t="shared" si="6"/>
        <v>0</v>
      </c>
      <c r="Z23" s="116">
        <f t="shared" si="6"/>
        <v>0</v>
      </c>
      <c r="AA23" s="116">
        <f t="shared" si="6"/>
        <v>0</v>
      </c>
      <c r="AB23" s="116">
        <f t="shared" si="6"/>
        <v>0</v>
      </c>
      <c r="AC23" s="119">
        <f t="shared" si="6"/>
        <v>0</v>
      </c>
      <c r="AD23" s="120">
        <f t="shared" si="6"/>
        <v>0</v>
      </c>
      <c r="AF23" s="175">
        <f>SUM(AF7:AF22)</f>
        <v>0</v>
      </c>
      <c r="AG23" s="175">
        <f>SUM(AG7:AG22)</f>
        <v>0</v>
      </c>
    </row>
    <row r="24" spans="1:33" ht="18.600000000000001" thickTop="1" x14ac:dyDescent="0.35">
      <c r="A24" s="1">
        <v>44286</v>
      </c>
      <c r="B24" s="8"/>
      <c r="C24" s="8" t="s">
        <v>29</v>
      </c>
      <c r="D24" s="122">
        <f>P23</f>
        <v>0</v>
      </c>
      <c r="E24" s="198">
        <f>Q23</f>
        <v>0</v>
      </c>
      <c r="L24" s="2"/>
    </row>
    <row r="25" spans="1:33" ht="18.600000000000001" thickBot="1" x14ac:dyDescent="0.4">
      <c r="A25" s="1">
        <v>44286</v>
      </c>
      <c r="B25" s="8"/>
      <c r="C25" s="8" t="s">
        <v>6</v>
      </c>
      <c r="D25" s="125">
        <f>D23-D24</f>
        <v>15401.850000000002</v>
      </c>
      <c r="E25" s="199">
        <f>E23-E24</f>
        <v>0</v>
      </c>
      <c r="G25" s="9"/>
      <c r="I25" s="9"/>
      <c r="K25" s="9">
        <f>SUM(F23:K23)</f>
        <v>13162.04</v>
      </c>
      <c r="N25" s="2"/>
      <c r="O25" s="8" t="s">
        <v>35</v>
      </c>
      <c r="P25" s="12">
        <f t="shared" ref="P25:AD25" si="7">P23+P6</f>
        <v>8311.6400000000012</v>
      </c>
      <c r="Q25" s="12">
        <f t="shared" si="7"/>
        <v>0</v>
      </c>
      <c r="R25" s="12">
        <f t="shared" si="7"/>
        <v>2527.3900000000003</v>
      </c>
      <c r="S25" s="12">
        <f t="shared" si="7"/>
        <v>1560</v>
      </c>
      <c r="T25" s="12">
        <f t="shared" si="7"/>
        <v>82.14</v>
      </c>
      <c r="U25" s="12">
        <f t="shared" si="7"/>
        <v>585.96</v>
      </c>
      <c r="V25" s="12">
        <f t="shared" si="7"/>
        <v>0</v>
      </c>
      <c r="W25" s="12">
        <f t="shared" si="7"/>
        <v>0</v>
      </c>
      <c r="X25" s="12">
        <f t="shared" si="7"/>
        <v>460</v>
      </c>
      <c r="Y25" s="12">
        <f t="shared" si="7"/>
        <v>36</v>
      </c>
      <c r="Z25" s="12">
        <f t="shared" si="7"/>
        <v>0</v>
      </c>
      <c r="AA25" s="12">
        <f t="shared" si="7"/>
        <v>103.8</v>
      </c>
      <c r="AB25" s="12">
        <f t="shared" si="7"/>
        <v>2340.34</v>
      </c>
      <c r="AC25" s="12">
        <f t="shared" si="7"/>
        <v>123.42</v>
      </c>
      <c r="AD25" s="12">
        <f t="shared" si="7"/>
        <v>7819.0500000000011</v>
      </c>
    </row>
    <row r="26" spans="1:33" ht="18.600000000000001" thickTop="1" x14ac:dyDescent="0.35">
      <c r="D26" s="127" t="s">
        <v>21</v>
      </c>
      <c r="E26" s="127"/>
      <c r="N26" s="2"/>
    </row>
    <row r="27" spans="1:33" ht="22.35" customHeight="1" thickBot="1" x14ac:dyDescent="0.4">
      <c r="C27" s="8" t="s">
        <v>7</v>
      </c>
      <c r="D27" s="127" t="s">
        <v>23</v>
      </c>
      <c r="E27" s="200">
        <f>SUM(C25:E25)</f>
        <v>15401.850000000002</v>
      </c>
      <c r="F27" s="129" t="s">
        <v>46</v>
      </c>
      <c r="G27" s="9"/>
      <c r="H27" s="9"/>
      <c r="I27" s="9"/>
      <c r="J27" s="9"/>
      <c r="K27" s="9"/>
      <c r="L27" s="2"/>
      <c r="N27" s="130" t="s">
        <v>94</v>
      </c>
    </row>
    <row r="28" spans="1:33" ht="22.35" customHeight="1" x14ac:dyDescent="0.35">
      <c r="C28" s="8"/>
      <c r="D28" s="127"/>
      <c r="E28" s="127"/>
      <c r="F28" s="131"/>
      <c r="G28" s="9"/>
      <c r="H28" s="9"/>
      <c r="L28" s="2"/>
      <c r="N28" s="132" t="s">
        <v>80</v>
      </c>
      <c r="P28" s="179"/>
      <c r="Q28" s="134" t="s">
        <v>15</v>
      </c>
      <c r="T28" s="135" t="s">
        <v>38</v>
      </c>
      <c r="U28" s="135"/>
      <c r="V28" s="136"/>
    </row>
    <row r="29" spans="1:33" ht="21.6" customHeight="1" x14ac:dyDescent="0.35">
      <c r="F29" s="9"/>
      <c r="G29" s="9"/>
      <c r="H29" s="9"/>
      <c r="L29" s="2"/>
      <c r="N29" s="137"/>
      <c r="P29" s="179"/>
      <c r="Q29" s="134"/>
      <c r="T29" s="138"/>
      <c r="U29" s="138"/>
      <c r="V29" s="139"/>
    </row>
    <row r="30" spans="1:33" x14ac:dyDescent="0.35">
      <c r="C30" s="8" t="s">
        <v>86</v>
      </c>
      <c r="E30" s="9">
        <f>'Oct - Dec ''25'!E30</f>
        <v>10551.45</v>
      </c>
      <c r="L30" s="2"/>
      <c r="N30" s="2"/>
      <c r="P30" s="140"/>
      <c r="Q30" s="134"/>
      <c r="T30" s="138"/>
      <c r="U30" s="138"/>
      <c r="V30" s="139"/>
    </row>
    <row r="31" spans="1:33" x14ac:dyDescent="0.35">
      <c r="C31" s="2" t="s">
        <v>19</v>
      </c>
      <c r="E31" s="3">
        <f>K25</f>
        <v>13162.04</v>
      </c>
      <c r="L31" s="2"/>
      <c r="P31" s="12">
        <f>SUM(P28:P30)</f>
        <v>0</v>
      </c>
      <c r="Q31" s="12"/>
      <c r="U31" s="138"/>
      <c r="V31" s="139"/>
    </row>
    <row r="32" spans="1:33" x14ac:dyDescent="0.35">
      <c r="C32" s="2" t="s">
        <v>20</v>
      </c>
      <c r="E32" s="3">
        <f>AD25</f>
        <v>7819.0500000000011</v>
      </c>
      <c r="L32" s="2"/>
      <c r="N32" s="132" t="s">
        <v>8</v>
      </c>
      <c r="P32" s="7">
        <f>U35</f>
        <v>0</v>
      </c>
      <c r="R32" s="2"/>
      <c r="V32" s="139"/>
    </row>
    <row r="33" spans="3:28" ht="18.600000000000001" thickBot="1" x14ac:dyDescent="0.4">
      <c r="C33" s="8" t="s">
        <v>93</v>
      </c>
      <c r="D33" s="127" t="s">
        <v>24</v>
      </c>
      <c r="E33" s="201">
        <f>E30+E31-E32</f>
        <v>15894.44</v>
      </c>
      <c r="F33" s="145"/>
      <c r="L33" s="2"/>
      <c r="N33" s="146" t="s">
        <v>25</v>
      </c>
      <c r="O33" s="147" t="s">
        <v>49</v>
      </c>
      <c r="P33" s="148">
        <f>P31-P32</f>
        <v>0</v>
      </c>
      <c r="Q33" s="149" t="s">
        <v>9</v>
      </c>
      <c r="R33" s="150">
        <f>P33-E33</f>
        <v>-15894.44</v>
      </c>
      <c r="S33" s="150" t="s">
        <v>48</v>
      </c>
      <c r="T33" s="143"/>
      <c r="U33" s="143"/>
      <c r="V33" s="139"/>
      <c r="W33" s="143"/>
      <c r="X33" s="143"/>
      <c r="Y33" s="143"/>
      <c r="Z33" s="143"/>
      <c r="AA33" s="143"/>
      <c r="AB33" s="143"/>
    </row>
    <row r="34" spans="3:28" ht="18.600000000000001" thickTop="1" x14ac:dyDescent="0.35">
      <c r="L34" s="2"/>
      <c r="V34" s="139"/>
    </row>
    <row r="35" spans="3:28" ht="18.600000000000001" thickBot="1" x14ac:dyDescent="0.4">
      <c r="D35" s="152"/>
      <c r="E35" s="152"/>
      <c r="L35" s="2"/>
      <c r="P35" s="181" t="s">
        <v>26</v>
      </c>
      <c r="Q35" s="181"/>
      <c r="R35" s="179"/>
      <c r="U35" s="151">
        <f>SUM(U29:U34)</f>
        <v>0</v>
      </c>
    </row>
    <row r="36" spans="3:28" ht="18.600000000000001" thickTop="1" x14ac:dyDescent="0.35">
      <c r="D36" s="152"/>
      <c r="E36" s="152"/>
      <c r="L36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676BB2267A424D9E62865C6C419E0F" ma:contentTypeVersion="7" ma:contentTypeDescription="Create a new document." ma:contentTypeScope="" ma:versionID="ba967b3e73ed553b5ae23492754613fc">
  <xsd:schema xmlns:xsd="http://www.w3.org/2001/XMLSchema" xmlns:xs="http://www.w3.org/2001/XMLSchema" xmlns:p="http://schemas.microsoft.com/office/2006/metadata/properties" xmlns:ns2="a8c1db20-37fb-41e0-948c-3e49d58dedc9" targetNamespace="http://schemas.microsoft.com/office/2006/metadata/properties" ma:root="true" ma:fieldsID="2bdcd9d8ebaba4e2d3f662936b3deb08" ns2:_="">
    <xsd:import namespace="a8c1db20-37fb-41e0-948c-3e49d58ded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1db20-37fb-41e0-948c-3e49d58de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8B4102-C510-4522-95AC-4CCBB3B9A7E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01F4807-694B-4A99-AA29-064557CFA3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c1db20-37fb-41e0-948c-3e49d58ded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FA90A4-21FA-4A1B-A17D-F617F22FD4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April - June '25</vt:lpstr>
      <vt:lpstr>July - Sept '25</vt:lpstr>
      <vt:lpstr>Oct - Dec '25</vt:lpstr>
      <vt:lpstr>Jan - March '26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</dc:creator>
  <cp:lastModifiedBy>Jack Turner</cp:lastModifiedBy>
  <cp:lastPrinted>2025-05-01T16:28:44Z</cp:lastPrinted>
  <dcterms:created xsi:type="dcterms:W3CDTF">2019-12-05T19:10:22Z</dcterms:created>
  <dcterms:modified xsi:type="dcterms:W3CDTF">2025-11-03T20:42:20Z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0x010100FA676BB2267A424D9E62865C6C419E0F</vt:lpwstr>
  </property>
</Properties>
</file>