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r\Desktop\EC Parish Council\Finance\2027-2028\Budget Setting\"/>
    </mc:Choice>
  </mc:AlternateContent>
  <xr:revisionPtr revIDLastSave="0" documentId="13_ncr:1_{B1A80880-1D50-42CB-9B9A-E37EA7B6FE81}" xr6:coauthVersionLast="47" xr6:coauthVersionMax="47" xr10:uidLastSave="{00000000-0000-0000-0000-000000000000}"/>
  <bookViews>
    <workbookView xWindow="-108" yWindow="-108" windowWidth="23256" windowHeight="12456" xr2:uid="{54793055-C111-4ACF-943D-3961478D6504}"/>
  </bookViews>
  <sheets>
    <sheet name="Budget 26-27" sheetId="4" r:id="rId1"/>
    <sheet name="EMR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4" l="1"/>
  <c r="C26" i="4"/>
  <c r="C27" i="4" s="1"/>
  <c r="H11" i="4"/>
  <c r="H9" i="4"/>
  <c r="H8" i="4"/>
  <c r="B18" i="5"/>
  <c r="F16" i="5"/>
  <c r="F14" i="5"/>
  <c r="F12" i="5"/>
  <c r="F10" i="5"/>
  <c r="F8" i="5"/>
  <c r="F18" i="5" s="1"/>
  <c r="F10" i="4"/>
  <c r="F17" i="4"/>
  <c r="F18" i="4"/>
  <c r="D19" i="4"/>
  <c r="E19" i="4"/>
  <c r="C19" i="4"/>
  <c r="E22" i="4" l="1"/>
  <c r="F16" i="4"/>
  <c r="C22" i="4"/>
  <c r="F5" i="4"/>
  <c r="F6" i="4"/>
  <c r="F7" i="4"/>
  <c r="F8" i="4"/>
  <c r="F9" i="4"/>
  <c r="F11" i="4"/>
  <c r="F12" i="4"/>
  <c r="F13" i="4"/>
  <c r="F14" i="4"/>
  <c r="F15" i="4"/>
  <c r="F25" i="4"/>
  <c r="F4" i="4"/>
  <c r="H22" i="4" l="1"/>
  <c r="D26" i="4" s="1"/>
  <c r="E26" i="4" l="1"/>
  <c r="F26" i="4" s="1"/>
  <c r="D27" i="4" l="1"/>
  <c r="E27" i="4" s="1"/>
</calcChain>
</file>

<file path=xl/sharedStrings.xml><?xml version="1.0" encoding="utf-8"?>
<sst xmlns="http://schemas.openxmlformats.org/spreadsheetml/2006/main" count="62" uniqueCount="61">
  <si>
    <t>Item</t>
  </si>
  <si>
    <t>Clerk's Salary</t>
  </si>
  <si>
    <t>Insurance</t>
  </si>
  <si>
    <t>Total Expenditure</t>
  </si>
  <si>
    <t>Bank Charges</t>
  </si>
  <si>
    <t>Budget Notes</t>
  </si>
  <si>
    <t>Budget vs Projected</t>
  </si>
  <si>
    <t xml:space="preserve"> </t>
  </si>
  <si>
    <t>Interest Income</t>
  </si>
  <si>
    <t>N.B - Any unspent budget headings will be transferred to EMR at the end of the financial year.</t>
  </si>
  <si>
    <t>Englishcombe Parish Council Budget Document</t>
  </si>
  <si>
    <t>ALCA Subsciption</t>
  </si>
  <si>
    <t>Expenses</t>
  </si>
  <si>
    <t>Audit</t>
  </si>
  <si>
    <t>Infrastructure Repairs</t>
  </si>
  <si>
    <t xml:space="preserve">Legal Fees </t>
  </si>
  <si>
    <t>Lane Cleaning</t>
  </si>
  <si>
    <t>Website Fees</t>
  </si>
  <si>
    <t>Budget Code</t>
  </si>
  <si>
    <t>Other Income</t>
  </si>
  <si>
    <t>ADJUSTED BASIS</t>
  </si>
  <si>
    <t>Band D Equivalents</t>
  </si>
  <si>
    <t>Precept per Band D Equivalent (£/annum)</t>
  </si>
  <si>
    <t>Precept per Band D Equivalent (p/week)</t>
  </si>
  <si>
    <t>p</t>
  </si>
  <si>
    <t>Precept Required</t>
  </si>
  <si>
    <t>Difference vs Previous Year</t>
  </si>
  <si>
    <t>As a %</t>
  </si>
  <si>
    <t>VAT RETURN NETT</t>
  </si>
  <si>
    <t>TRF from General Reserve</t>
  </si>
  <si>
    <t>Defibrillator</t>
  </si>
  <si>
    <t>Actual salary of employed Clerk plus 5%.</t>
  </si>
  <si>
    <t>No income expected within the financial year.</t>
  </si>
  <si>
    <t>New charge as of 26/27 as per agreed quote.</t>
  </si>
  <si>
    <t>Community Events</t>
  </si>
  <si>
    <t>2026/2027 AGREED</t>
  </si>
  <si>
    <t>ACTUAL 2026/2027 YTD</t>
  </si>
  <si>
    <t>2026/2027 Projected YE</t>
  </si>
  <si>
    <t>2027/2028 DRAFT</t>
  </si>
  <si>
    <t>New Projects</t>
  </si>
  <si>
    <t>Englishcombe Parish Council</t>
  </si>
  <si>
    <t>Earmarked Reserve Report</t>
  </si>
  <si>
    <t>To 31st March 2027</t>
  </si>
  <si>
    <t>Earmarked Reserves</t>
  </si>
  <si>
    <t>Transfer from EMR</t>
  </si>
  <si>
    <t>EMR Balance</t>
  </si>
  <si>
    <t>EMR CIL Monies</t>
  </si>
  <si>
    <t>EMR MWC Fund</t>
  </si>
  <si>
    <t>EMR Parish Bulbs</t>
  </si>
  <si>
    <t>EMR Speed Indicator Device</t>
  </si>
  <si>
    <t>EMR Community Initiatives</t>
  </si>
  <si>
    <t>TOTAL EMR</t>
  </si>
  <si>
    <t>No uplift as under budget for FY 26-27.</t>
  </si>
  <si>
    <t>Uplift by 5%.</t>
  </si>
  <si>
    <t>Uplift by 7%.</t>
  </si>
  <si>
    <t xml:space="preserve">Rolling fund - Move to EMR if surplus. </t>
  </si>
  <si>
    <t>Ongoing Maintenance</t>
  </si>
  <si>
    <t>EMR/Re-deploy any under used funds.</t>
  </si>
  <si>
    <t>2026/2027 Financial Year</t>
  </si>
  <si>
    <t>For any unallocated or capital projects.</t>
  </si>
  <si>
    <t>2027/2028 Financial Year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</si>
</sst>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i/>
      <sz val="11"/>
      <name val="Times New Roman"/>
      <family val="1"/>
    </font>
    <font>
      <b/>
      <i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i/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0" fillId="0" borderId="1" xfId="1" applyFont="1" applyBorder="1"/>
    <xf numFmtId="0" fontId="2" fillId="3" borderId="1" xfId="0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44" fontId="0" fillId="0" borderId="0" xfId="0" applyNumberFormat="1"/>
    <xf numFmtId="44" fontId="2" fillId="2" borderId="1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44" fontId="2" fillId="3" borderId="1" xfId="1" applyFont="1" applyFill="1" applyBorder="1"/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44" fontId="0" fillId="4" borderId="1" xfId="1" applyFont="1" applyFill="1" applyBorder="1"/>
    <xf numFmtId="0" fontId="2" fillId="5" borderId="1" xfId="0" applyFont="1" applyFill="1" applyBorder="1" applyAlignment="1">
      <alignment horizontal="center" vertical="center"/>
    </xf>
    <xf numFmtId="44" fontId="0" fillId="5" borderId="1" xfId="1" applyFont="1" applyFill="1" applyBorder="1"/>
    <xf numFmtId="9" fontId="0" fillId="0" borderId="1" xfId="2" applyFont="1" applyFill="1" applyBorder="1" applyAlignment="1">
      <alignment wrapText="1"/>
    </xf>
    <xf numFmtId="44" fontId="5" fillId="3" borderId="1" xfId="1" applyFont="1" applyFill="1" applyBorder="1" applyAlignment="1">
      <alignment horizontal="center" vertical="center"/>
    </xf>
    <xf numFmtId="0" fontId="2" fillId="0" borderId="0" xfId="0" applyFont="1"/>
    <xf numFmtId="0" fontId="2" fillId="6" borderId="1" xfId="0" applyFont="1" applyFill="1" applyBorder="1" applyAlignment="1">
      <alignment horizontal="center" vertical="center" wrapText="1"/>
    </xf>
    <xf numFmtId="44" fontId="0" fillId="6" borderId="1" xfId="1" applyFont="1" applyFill="1" applyBorder="1"/>
    <xf numFmtId="44" fontId="2" fillId="0" borderId="1" xfId="1" applyFont="1" applyFill="1" applyBorder="1" applyAlignment="1">
      <alignment horizontal="center" vertical="center"/>
    </xf>
    <xf numFmtId="44" fontId="2" fillId="7" borderId="1" xfId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8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/>
    </xf>
    <xf numFmtId="0" fontId="13" fillId="0" borderId="0" xfId="3" applyFont="1" applyAlignment="1">
      <alignment horizontal="center"/>
    </xf>
    <xf numFmtId="0" fontId="12" fillId="0" borderId="0" xfId="3"/>
    <xf numFmtId="0" fontId="13" fillId="0" borderId="0" xfId="3" applyFont="1"/>
    <xf numFmtId="0" fontId="12" fillId="8" borderId="0" xfId="3" applyFill="1"/>
    <xf numFmtId="0" fontId="14" fillId="0" borderId="2" xfId="3" applyFont="1" applyBorder="1"/>
    <xf numFmtId="3" fontId="13" fillId="0" borderId="2" xfId="3" applyNumberFormat="1" applyFont="1" applyBorder="1" applyAlignment="1">
      <alignment horizontal="center" vertical="center"/>
    </xf>
    <xf numFmtId="0" fontId="14" fillId="0" borderId="0" xfId="3" applyFont="1"/>
    <xf numFmtId="3" fontId="13" fillId="0" borderId="0" xfId="3" applyNumberFormat="1" applyFont="1" applyAlignment="1">
      <alignment horizontal="center" vertical="center"/>
    </xf>
    <xf numFmtId="3" fontId="12" fillId="0" borderId="0" xfId="3" applyNumberFormat="1" applyAlignment="1">
      <alignment horizontal="center" vertical="center"/>
    </xf>
    <xf numFmtId="0" fontId="14" fillId="0" borderId="2" xfId="3" applyFont="1" applyBorder="1" applyAlignment="1">
      <alignment horizontal="right"/>
    </xf>
  </cellXfs>
  <cellStyles count="4">
    <cellStyle name="Currency" xfId="1" builtinId="4"/>
    <cellStyle name="Normal" xfId="0" builtinId="0"/>
    <cellStyle name="Normal 2" xfId="3" xr:uid="{2FA11FF1-5C54-4BA4-B0F6-540314D45AA8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F1E2-F269-458F-868D-0615D8D969CD}">
  <sheetPr>
    <pageSetUpPr fitToPage="1"/>
  </sheetPr>
  <dimension ref="A1:J27"/>
  <sheetViews>
    <sheetView tabSelected="1" workbookViewId="0">
      <selection activeCell="H19" sqref="H19"/>
    </sheetView>
  </sheetViews>
  <sheetFormatPr defaultRowHeight="14.4" x14ac:dyDescent="0.3"/>
  <cols>
    <col min="1" max="1" width="45.77734375" bestFit="1" customWidth="1"/>
    <col min="2" max="2" width="25.44140625" customWidth="1"/>
    <col min="3" max="6" width="22.44140625" customWidth="1"/>
    <col min="7" max="7" width="6.88671875" customWidth="1"/>
    <col min="8" max="8" width="20" customWidth="1"/>
    <col min="9" max="9" width="38.109375" bestFit="1" customWidth="1"/>
    <col min="10" max="10" width="15.6640625" customWidth="1"/>
  </cols>
  <sheetData>
    <row r="1" spans="1:10" ht="15.6" x14ac:dyDescent="0.3">
      <c r="A1" s="1" t="s">
        <v>10</v>
      </c>
      <c r="C1" s="22" t="s">
        <v>9</v>
      </c>
      <c r="D1" s="22"/>
    </row>
    <row r="3" spans="1:10" x14ac:dyDescent="0.3">
      <c r="A3" s="2" t="s">
        <v>18</v>
      </c>
      <c r="B3" s="2" t="s">
        <v>0</v>
      </c>
      <c r="C3" s="2" t="s">
        <v>35</v>
      </c>
      <c r="D3" s="23" t="s">
        <v>36</v>
      </c>
      <c r="E3" s="16" t="s">
        <v>37</v>
      </c>
      <c r="F3" s="18" t="s">
        <v>6</v>
      </c>
      <c r="G3" s="8"/>
      <c r="H3" s="5" t="s">
        <v>38</v>
      </c>
      <c r="I3" s="2" t="s">
        <v>5</v>
      </c>
    </row>
    <row r="4" spans="1:10" x14ac:dyDescent="0.3">
      <c r="A4" s="2">
        <v>1010</v>
      </c>
      <c r="B4" s="5" t="s">
        <v>8</v>
      </c>
      <c r="C4" s="7">
        <v>0</v>
      </c>
      <c r="D4" s="24"/>
      <c r="E4" s="17"/>
      <c r="F4" s="19">
        <f>C4-E4</f>
        <v>0</v>
      </c>
      <c r="G4" s="12"/>
      <c r="H4" s="7"/>
      <c r="I4" s="3" t="s">
        <v>32</v>
      </c>
    </row>
    <row r="5" spans="1:10" x14ac:dyDescent="0.3">
      <c r="A5" s="2">
        <v>1020</v>
      </c>
      <c r="B5" s="5" t="s">
        <v>19</v>
      </c>
      <c r="C5" s="7">
        <v>0</v>
      </c>
      <c r="D5" s="24"/>
      <c r="E5" s="17"/>
      <c r="F5" s="19">
        <f>C5-E5</f>
        <v>0</v>
      </c>
      <c r="G5" s="12"/>
      <c r="H5" s="7"/>
      <c r="I5" s="3" t="s">
        <v>32</v>
      </c>
    </row>
    <row r="6" spans="1:10" x14ac:dyDescent="0.3">
      <c r="A6" s="2">
        <v>4000</v>
      </c>
      <c r="B6" s="4" t="s">
        <v>1</v>
      </c>
      <c r="C6" s="7">
        <v>7650</v>
      </c>
      <c r="D6" s="24">
        <v>4883.3</v>
      </c>
      <c r="E6" s="17">
        <v>7100</v>
      </c>
      <c r="F6" s="19">
        <f>C6-E6</f>
        <v>550</v>
      </c>
      <c r="G6" s="13"/>
      <c r="H6" s="7">
        <v>8150</v>
      </c>
      <c r="I6" s="20" t="s">
        <v>31</v>
      </c>
      <c r="J6" t="s">
        <v>7</v>
      </c>
    </row>
    <row r="7" spans="1:10" x14ac:dyDescent="0.3">
      <c r="A7" s="2">
        <v>4005</v>
      </c>
      <c r="B7" s="4" t="s">
        <v>16</v>
      </c>
      <c r="C7" s="7">
        <v>3550</v>
      </c>
      <c r="D7" s="24">
        <v>1300</v>
      </c>
      <c r="E7" s="17">
        <v>3120</v>
      </c>
      <c r="F7" s="19">
        <f t="shared" ref="F7:F18" si="0">C7-E7</f>
        <v>430</v>
      </c>
      <c r="G7" s="13"/>
      <c r="H7" s="7">
        <v>3550</v>
      </c>
      <c r="I7" s="3" t="s">
        <v>52</v>
      </c>
    </row>
    <row r="8" spans="1:10" x14ac:dyDescent="0.3">
      <c r="A8" s="2">
        <v>4010</v>
      </c>
      <c r="B8" s="4" t="s">
        <v>11</v>
      </c>
      <c r="C8" s="7">
        <v>90</v>
      </c>
      <c r="D8" s="24">
        <v>85.06</v>
      </c>
      <c r="E8" s="17">
        <v>85.06</v>
      </c>
      <c r="F8" s="19">
        <f t="shared" si="0"/>
        <v>4.9399999999999977</v>
      </c>
      <c r="G8" s="13"/>
      <c r="H8" s="7">
        <f>C8*1.05</f>
        <v>94.5</v>
      </c>
      <c r="I8" s="3" t="s">
        <v>53</v>
      </c>
    </row>
    <row r="9" spans="1:10" x14ac:dyDescent="0.3">
      <c r="A9" s="2">
        <v>4015</v>
      </c>
      <c r="B9" s="4" t="s">
        <v>2</v>
      </c>
      <c r="C9" s="7">
        <v>600</v>
      </c>
      <c r="D9" s="24">
        <v>602.27</v>
      </c>
      <c r="E9" s="17">
        <v>602.27</v>
      </c>
      <c r="F9" s="19">
        <f t="shared" si="0"/>
        <v>-2.2699999999999818</v>
      </c>
      <c r="G9" s="13"/>
      <c r="H9" s="7">
        <f>600*1.07</f>
        <v>642</v>
      </c>
      <c r="I9" s="3" t="s">
        <v>54</v>
      </c>
    </row>
    <row r="10" spans="1:10" x14ac:dyDescent="0.3">
      <c r="A10" s="2">
        <v>4025</v>
      </c>
      <c r="B10" s="4" t="s">
        <v>12</v>
      </c>
      <c r="C10" s="7">
        <v>100</v>
      </c>
      <c r="D10" s="24">
        <v>249.15</v>
      </c>
      <c r="E10" s="17">
        <v>300</v>
      </c>
      <c r="F10" s="19">
        <f t="shared" si="0"/>
        <v>-200</v>
      </c>
      <c r="G10" s="13"/>
      <c r="H10" s="7">
        <v>200</v>
      </c>
      <c r="I10" s="3"/>
    </row>
    <row r="11" spans="1:10" ht="28.8" x14ac:dyDescent="0.3">
      <c r="A11" s="2">
        <v>4030</v>
      </c>
      <c r="B11" s="4" t="s">
        <v>13</v>
      </c>
      <c r="C11" s="7">
        <v>260</v>
      </c>
      <c r="D11" s="24">
        <v>350</v>
      </c>
      <c r="E11" s="17">
        <v>350</v>
      </c>
      <c r="F11" s="19">
        <f t="shared" si="0"/>
        <v>-90</v>
      </c>
      <c r="G11" s="13"/>
      <c r="H11" s="7">
        <f>350*1.05</f>
        <v>367.5</v>
      </c>
      <c r="I11" s="15" t="s">
        <v>33</v>
      </c>
    </row>
    <row r="12" spans="1:10" x14ac:dyDescent="0.3">
      <c r="A12" s="2">
        <v>4035</v>
      </c>
      <c r="B12" s="4" t="s">
        <v>4</v>
      </c>
      <c r="C12" s="7">
        <v>75</v>
      </c>
      <c r="D12" s="24">
        <v>35</v>
      </c>
      <c r="E12" s="17">
        <v>84</v>
      </c>
      <c r="F12" s="19">
        <f t="shared" si="0"/>
        <v>-9</v>
      </c>
      <c r="G12" s="13"/>
      <c r="H12" s="7">
        <v>84</v>
      </c>
      <c r="I12" s="15"/>
    </row>
    <row r="13" spans="1:10" x14ac:dyDescent="0.3">
      <c r="A13" s="2">
        <v>4045</v>
      </c>
      <c r="B13" s="4" t="s">
        <v>14</v>
      </c>
      <c r="C13" s="7">
        <v>200</v>
      </c>
      <c r="D13" s="24">
        <v>0</v>
      </c>
      <c r="E13" s="17">
        <v>0</v>
      </c>
      <c r="F13" s="19">
        <f t="shared" si="0"/>
        <v>200</v>
      </c>
      <c r="G13" s="13"/>
      <c r="H13" s="7">
        <v>200</v>
      </c>
      <c r="I13" s="15" t="s">
        <v>55</v>
      </c>
    </row>
    <row r="14" spans="1:10" x14ac:dyDescent="0.3">
      <c r="A14" s="2">
        <v>4050</v>
      </c>
      <c r="B14" s="4" t="s">
        <v>15</v>
      </c>
      <c r="C14" s="7">
        <v>50</v>
      </c>
      <c r="D14" s="24">
        <v>47</v>
      </c>
      <c r="E14" s="17">
        <v>47</v>
      </c>
      <c r="F14" s="19">
        <f t="shared" si="0"/>
        <v>3</v>
      </c>
      <c r="G14" s="13"/>
      <c r="H14" s="7">
        <v>60</v>
      </c>
      <c r="I14" s="15"/>
    </row>
    <row r="15" spans="1:10" x14ac:dyDescent="0.3">
      <c r="A15" s="2">
        <v>4060</v>
      </c>
      <c r="B15" s="4" t="s">
        <v>17</v>
      </c>
      <c r="C15" s="7">
        <v>650</v>
      </c>
      <c r="D15" s="24">
        <v>243.75</v>
      </c>
      <c r="E15" s="17">
        <v>650</v>
      </c>
      <c r="F15" s="19">
        <f t="shared" si="0"/>
        <v>0</v>
      </c>
      <c r="G15" s="13"/>
      <c r="H15" s="7">
        <v>650</v>
      </c>
      <c r="I15" s="3"/>
    </row>
    <row r="16" spans="1:10" x14ac:dyDescent="0.3">
      <c r="A16" s="2">
        <v>4070</v>
      </c>
      <c r="B16" s="4" t="s">
        <v>30</v>
      </c>
      <c r="C16" s="7">
        <v>500</v>
      </c>
      <c r="D16" s="24">
        <v>4049.97</v>
      </c>
      <c r="E16" s="17">
        <v>4500</v>
      </c>
      <c r="F16" s="19">
        <f t="shared" si="0"/>
        <v>-4000</v>
      </c>
      <c r="G16" s="13"/>
      <c r="H16" s="7">
        <v>250</v>
      </c>
      <c r="I16" s="3" t="s">
        <v>56</v>
      </c>
    </row>
    <row r="17" spans="1:10" x14ac:dyDescent="0.3">
      <c r="A17" s="2">
        <v>4075</v>
      </c>
      <c r="B17" s="4" t="s">
        <v>34</v>
      </c>
      <c r="C17" s="7">
        <v>1000</v>
      </c>
      <c r="D17" s="24">
        <v>0</v>
      </c>
      <c r="E17" s="17">
        <v>0</v>
      </c>
      <c r="F17" s="19">
        <f t="shared" si="0"/>
        <v>1000</v>
      </c>
      <c r="G17" s="13"/>
      <c r="H17" s="7"/>
      <c r="I17" s="3" t="s">
        <v>57</v>
      </c>
    </row>
    <row r="18" spans="1:10" x14ac:dyDescent="0.3">
      <c r="A18" s="2">
        <v>4080</v>
      </c>
      <c r="B18" s="4" t="s">
        <v>39</v>
      </c>
      <c r="C18" s="13"/>
      <c r="D18" s="13"/>
      <c r="E18" s="13"/>
      <c r="F18" s="13">
        <f t="shared" si="0"/>
        <v>0</v>
      </c>
      <c r="G18" s="13"/>
      <c r="H18" s="7">
        <v>500</v>
      </c>
      <c r="I18" s="3" t="s">
        <v>59</v>
      </c>
    </row>
    <row r="19" spans="1:10" x14ac:dyDescent="0.3">
      <c r="A19" s="5"/>
      <c r="B19" s="6" t="s">
        <v>3</v>
      </c>
      <c r="C19" s="11">
        <f>SUM(C4:C17)</f>
        <v>14725</v>
      </c>
      <c r="D19" s="11">
        <f>SUM(D4:D17)</f>
        <v>11845.5</v>
      </c>
      <c r="E19" s="11">
        <f>SUM(E4:E17)</f>
        <v>16838.330000000002</v>
      </c>
      <c r="F19" s="14"/>
      <c r="G19" s="14"/>
      <c r="H19" s="11">
        <f>SUM(H4:H18)</f>
        <v>14748</v>
      </c>
      <c r="I19" s="3"/>
      <c r="J19" s="10"/>
    </row>
    <row r="20" spans="1:10" x14ac:dyDescent="0.3">
      <c r="A20" s="2"/>
      <c r="B20" s="40" t="s">
        <v>29</v>
      </c>
      <c r="C20" s="41"/>
      <c r="D20" s="41"/>
      <c r="E20" s="41">
        <v>1464</v>
      </c>
      <c r="F20" s="25"/>
      <c r="G20" s="8"/>
      <c r="H20" s="13"/>
      <c r="I20" s="12"/>
    </row>
    <row r="21" spans="1:10" x14ac:dyDescent="0.3">
      <c r="A21" s="2"/>
      <c r="B21" s="40" t="s">
        <v>28</v>
      </c>
      <c r="C21" s="41"/>
      <c r="D21" s="41"/>
      <c r="E21" s="41">
        <v>929</v>
      </c>
      <c r="F21" s="25"/>
      <c r="G21" s="8"/>
      <c r="H21" s="13"/>
      <c r="I21" s="12"/>
    </row>
    <row r="22" spans="1:10" x14ac:dyDescent="0.3">
      <c r="A22" s="2">
        <v>1000</v>
      </c>
      <c r="B22" s="2" t="s">
        <v>25</v>
      </c>
      <c r="C22" s="26">
        <f>C19+C20</f>
        <v>14725</v>
      </c>
      <c r="D22" s="9"/>
      <c r="E22" s="26">
        <f>E19-E20-E21</f>
        <v>14445.330000000002</v>
      </c>
      <c r="F22" s="21"/>
      <c r="G22" s="9"/>
      <c r="H22" s="11">
        <f>H19</f>
        <v>14748</v>
      </c>
      <c r="I22" s="3"/>
    </row>
    <row r="24" spans="1:10" ht="26.4" x14ac:dyDescent="0.3">
      <c r="A24" s="28" t="s">
        <v>20</v>
      </c>
      <c r="B24" s="30"/>
      <c r="C24" s="31" t="s">
        <v>58</v>
      </c>
      <c r="D24" s="35" t="s">
        <v>60</v>
      </c>
      <c r="E24" s="31" t="s">
        <v>26</v>
      </c>
      <c r="F24" s="31" t="s">
        <v>27</v>
      </c>
      <c r="I24" s="27"/>
      <c r="J24" s="27"/>
    </row>
    <row r="25" spans="1:10" x14ac:dyDescent="0.3">
      <c r="A25" s="29" t="s">
        <v>21</v>
      </c>
      <c r="B25" s="30"/>
      <c r="C25" s="31">
        <v>156</v>
      </c>
      <c r="D25" s="32">
        <v>156</v>
      </c>
      <c r="E25" s="37"/>
      <c r="F25" s="33">
        <f>(D25-C25)/C25</f>
        <v>0</v>
      </c>
    </row>
    <row r="26" spans="1:10" x14ac:dyDescent="0.3">
      <c r="A26" s="29" t="s">
        <v>22</v>
      </c>
      <c r="B26" s="30"/>
      <c r="C26" s="34">
        <f>ROUND(C22/C25,2)</f>
        <v>94.39</v>
      </c>
      <c r="D26" s="36">
        <f>ROUND(H22/D25,2)</f>
        <v>94.54</v>
      </c>
      <c r="E26" s="38">
        <f>D26-C26</f>
        <v>0.15000000000000568</v>
      </c>
      <c r="F26" s="33">
        <f>E26/C26</f>
        <v>1.5891513931561149E-3</v>
      </c>
    </row>
    <row r="27" spans="1:10" x14ac:dyDescent="0.3">
      <c r="A27" s="29" t="s">
        <v>23</v>
      </c>
      <c r="B27" s="30"/>
      <c r="C27" s="31">
        <f>ROUND(C26*100/52.143,2)</f>
        <v>181.02</v>
      </c>
      <c r="D27" s="35">
        <f>ROUND(D26*100/52.143,2)</f>
        <v>181.31</v>
      </c>
      <c r="E27" s="39">
        <f>D27-C27</f>
        <v>0.28999999999999204</v>
      </c>
      <c r="F27" s="31" t="s">
        <v>24</v>
      </c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3037-6F01-4217-825F-199860EC0547}">
  <dimension ref="A1:F19"/>
  <sheetViews>
    <sheetView workbookViewId="0">
      <selection activeCell="D15" sqref="D15"/>
    </sheetView>
  </sheetViews>
  <sheetFormatPr defaultRowHeight="14.4" x14ac:dyDescent="0.3"/>
  <cols>
    <col min="1" max="1" width="24.44140625" style="43" bestFit="1" customWidth="1"/>
    <col min="2" max="2" width="16.5546875" style="43" bestFit="1" customWidth="1"/>
    <col min="3" max="3" width="3.77734375" style="43" customWidth="1"/>
    <col min="4" max="4" width="15.77734375" style="43" bestFit="1" customWidth="1"/>
    <col min="5" max="5" width="3.6640625" style="43" customWidth="1"/>
    <col min="6" max="6" width="11.44140625" style="43" bestFit="1" customWidth="1"/>
    <col min="7" max="7" width="8.88671875" style="43" customWidth="1"/>
    <col min="8" max="16384" width="8.88671875" style="43"/>
  </cols>
  <sheetData>
    <row r="1" spans="1:6" x14ac:dyDescent="0.3">
      <c r="A1" s="42" t="s">
        <v>40</v>
      </c>
      <c r="B1" s="42"/>
    </row>
    <row r="3" spans="1:6" x14ac:dyDescent="0.3">
      <c r="A3" s="44" t="s">
        <v>41</v>
      </c>
      <c r="B3" s="44" t="s">
        <v>42</v>
      </c>
    </row>
    <row r="4" spans="1:6" x14ac:dyDescent="0.3">
      <c r="A4" s="44"/>
    </row>
    <row r="6" spans="1:6" x14ac:dyDescent="0.3">
      <c r="A6" s="44" t="s">
        <v>43</v>
      </c>
      <c r="C6" s="45"/>
      <c r="D6" s="44" t="s">
        <v>44</v>
      </c>
      <c r="E6" s="45"/>
      <c r="F6" s="43" t="s">
        <v>45</v>
      </c>
    </row>
    <row r="7" spans="1:6" x14ac:dyDescent="0.3">
      <c r="C7" s="45"/>
      <c r="E7" s="45"/>
    </row>
    <row r="8" spans="1:6" ht="15" thickBot="1" x14ac:dyDescent="0.35">
      <c r="A8" s="46" t="s">
        <v>46</v>
      </c>
      <c r="B8" s="47">
        <v>2728</v>
      </c>
      <c r="C8" s="45"/>
      <c r="D8" s="47">
        <v>-1349.99</v>
      </c>
      <c r="E8" s="45"/>
      <c r="F8" s="47">
        <f>B8+D8</f>
        <v>1378.01</v>
      </c>
    </row>
    <row r="9" spans="1:6" ht="15" thickTop="1" x14ac:dyDescent="0.3">
      <c r="A9" s="48"/>
      <c r="B9" s="49"/>
      <c r="C9" s="45"/>
      <c r="E9" s="45"/>
    </row>
    <row r="10" spans="1:6" ht="15" thickBot="1" x14ac:dyDescent="0.35">
      <c r="A10" s="46" t="s">
        <v>47</v>
      </c>
      <c r="B10" s="47">
        <v>2728</v>
      </c>
      <c r="C10" s="45"/>
      <c r="D10" s="47">
        <v>-114.15</v>
      </c>
      <c r="E10" s="45"/>
      <c r="F10" s="47">
        <f>B10+D10</f>
        <v>2613.85</v>
      </c>
    </row>
    <row r="11" spans="1:6" ht="15" thickTop="1" x14ac:dyDescent="0.3">
      <c r="B11" s="50"/>
      <c r="C11" s="45"/>
      <c r="E11" s="45"/>
    </row>
    <row r="12" spans="1:6" ht="15" thickBot="1" x14ac:dyDescent="0.35">
      <c r="A12" s="46" t="s">
        <v>48</v>
      </c>
      <c r="B12" s="47">
        <v>50</v>
      </c>
      <c r="C12" s="45"/>
      <c r="D12" s="47"/>
      <c r="E12" s="45"/>
      <c r="F12" s="47">
        <f>B12+D12</f>
        <v>50</v>
      </c>
    </row>
    <row r="13" spans="1:6" ht="15" thickTop="1" x14ac:dyDescent="0.3">
      <c r="C13" s="45"/>
      <c r="E13" s="45"/>
    </row>
    <row r="14" spans="1:6" ht="15" thickBot="1" x14ac:dyDescent="0.35">
      <c r="A14" s="46" t="s">
        <v>49</v>
      </c>
      <c r="B14" s="47">
        <v>250</v>
      </c>
      <c r="C14" s="45"/>
      <c r="D14" s="47"/>
      <c r="E14" s="45"/>
      <c r="F14" s="47">
        <f>B14+D14</f>
        <v>250</v>
      </c>
    </row>
    <row r="15" spans="1:6" ht="15" thickTop="1" x14ac:dyDescent="0.3">
      <c r="C15" s="45"/>
      <c r="E15" s="45"/>
    </row>
    <row r="16" spans="1:6" ht="15" thickBot="1" x14ac:dyDescent="0.35">
      <c r="A16" s="46" t="s">
        <v>50</v>
      </c>
      <c r="B16" s="47">
        <v>675</v>
      </c>
      <c r="C16" s="45"/>
      <c r="D16" s="47"/>
      <c r="E16" s="45"/>
      <c r="F16" s="47">
        <f>B16+D16</f>
        <v>675</v>
      </c>
    </row>
    <row r="17" spans="1:6" ht="15" thickTop="1" x14ac:dyDescent="0.3">
      <c r="C17" s="45"/>
      <c r="E17" s="45"/>
    </row>
    <row r="18" spans="1:6" ht="15" thickBot="1" x14ac:dyDescent="0.35">
      <c r="A18" s="51" t="s">
        <v>51</v>
      </c>
      <c r="B18" s="47">
        <f>SUM(B8:B17)</f>
        <v>6431</v>
      </c>
      <c r="C18" s="45"/>
      <c r="D18" s="47"/>
      <c r="E18" s="45"/>
      <c r="F18" s="47">
        <f>SUM(F8:F16)</f>
        <v>4966.8599999999997</v>
      </c>
    </row>
    <row r="19" spans="1:6" ht="15" thickTop="1" x14ac:dyDescent="0.3"/>
  </sheetData>
  <mergeCells count="1">
    <mergeCell ref="A1:B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26-27</vt:lpstr>
      <vt:lpstr>EMR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 Turner</cp:lastModifiedBy>
  <cp:lastPrinted>2025-01-13T18:26:23Z</cp:lastPrinted>
  <dcterms:created xsi:type="dcterms:W3CDTF">2020-10-28T18:08:14Z</dcterms:created>
  <dcterms:modified xsi:type="dcterms:W3CDTF">2026-08-27T21:11:48Z</dcterms:modified>
</cp:coreProperties>
</file>